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LICITAÇÕES\LICITAÇOES PARA PARTICIPAR\PORTARIA\FRANCA\"/>
    </mc:Choice>
  </mc:AlternateContent>
  <xr:revisionPtr revIDLastSave="3" documentId="8_{B8735A8E-6187-40F3-8B41-033F8D7EA248}" xr6:coauthVersionLast="44" xr6:coauthVersionMax="44" xr10:uidLastSave="{5987BE57-0B40-41AA-9695-3E02A3B86BDE}"/>
  <bookViews>
    <workbookView xWindow="-120" yWindow="-120" windowWidth="20730" windowHeight="11160" xr2:uid="{00000000-000D-0000-FFFF-FFFF00000000}"/>
  </bookViews>
  <sheets>
    <sheet name="SEG. A SAB" sheetId="11" r:id="rId1"/>
    <sheet name="SEG. A SEX" sheetId="6" r:id="rId2"/>
    <sheet name="12 HRS SEG A DOMINGO" sheetId="9" r:id="rId3"/>
    <sheet name="24 HRS SEG A DOMING" sheetId="10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6" l="1"/>
  <c r="E16" i="6"/>
  <c r="E49" i="10" l="1"/>
  <c r="E48" i="10"/>
  <c r="E45" i="10"/>
  <c r="E44" i="10"/>
  <c r="E43" i="10"/>
  <c r="E42" i="10"/>
  <c r="E41" i="10"/>
  <c r="E40" i="10"/>
  <c r="E37" i="10"/>
  <c r="E36" i="10"/>
  <c r="E35" i="10"/>
  <c r="E34" i="10"/>
  <c r="E33" i="10"/>
  <c r="E30" i="10"/>
  <c r="E29" i="10"/>
  <c r="E26" i="10"/>
  <c r="E25" i="10"/>
  <c r="E24" i="10"/>
  <c r="E23" i="10"/>
  <c r="E22" i="10"/>
  <c r="E21" i="10"/>
  <c r="E17" i="10"/>
  <c r="E18" i="10"/>
  <c r="E16" i="10"/>
  <c r="E15" i="10"/>
  <c r="E14" i="10"/>
  <c r="E13" i="10"/>
  <c r="E12" i="10"/>
  <c r="E11" i="10"/>
  <c r="D45" i="6"/>
  <c r="D37" i="6"/>
  <c r="D30" i="6"/>
  <c r="D26" i="6"/>
  <c r="D18" i="6"/>
  <c r="H122" i="10" l="1"/>
  <c r="H121" i="9"/>
  <c r="H113" i="9"/>
  <c r="H114" i="9" s="1"/>
  <c r="H112" i="11"/>
  <c r="H113" i="6"/>
  <c r="H114" i="10"/>
  <c r="H115" i="10" s="1"/>
  <c r="E55" i="10"/>
  <c r="E54" i="9"/>
  <c r="E48" i="9"/>
  <c r="E47" i="9"/>
  <c r="E45" i="9"/>
  <c r="E44" i="9"/>
  <c r="E43" i="9"/>
  <c r="E42" i="9"/>
  <c r="E41" i="9"/>
  <c r="E40" i="9"/>
  <c r="E39" i="9"/>
  <c r="E37" i="9"/>
  <c r="E36" i="9"/>
  <c r="E35" i="9"/>
  <c r="E34" i="9"/>
  <c r="E33" i="9"/>
  <c r="E32" i="9"/>
  <c r="E30" i="9"/>
  <c r="E29" i="9"/>
  <c r="E28" i="9"/>
  <c r="E25" i="9"/>
  <c r="E24" i="9"/>
  <c r="E23" i="9"/>
  <c r="E22" i="9"/>
  <c r="E21" i="9"/>
  <c r="E20" i="9"/>
  <c r="E17" i="9"/>
  <c r="E16" i="9"/>
  <c r="E15" i="9"/>
  <c r="E14" i="9"/>
  <c r="E13" i="9"/>
  <c r="E12" i="9"/>
  <c r="E11" i="9"/>
  <c r="E10" i="9"/>
  <c r="E49" i="9" l="1"/>
  <c r="D49" i="6"/>
  <c r="D50" i="6" s="1"/>
  <c r="D36" i="11"/>
  <c r="D44" i="11"/>
  <c r="D29" i="11"/>
  <c r="D25" i="11"/>
  <c r="D17" i="11"/>
  <c r="D45" i="9"/>
  <c r="D37" i="9"/>
  <c r="D30" i="9"/>
  <c r="D26" i="9"/>
  <c r="E26" i="9"/>
  <c r="D18" i="9"/>
  <c r="E18" i="9"/>
  <c r="D48" i="11" l="1"/>
  <c r="D49" i="11" s="1"/>
  <c r="E50" i="9"/>
  <c r="H120" i="9" s="1"/>
  <c r="D49" i="9"/>
  <c r="D50" i="9" s="1"/>
  <c r="D46" i="10"/>
  <c r="E46" i="10"/>
  <c r="D38" i="10"/>
  <c r="D31" i="10"/>
  <c r="E31" i="10"/>
  <c r="D27" i="10"/>
  <c r="D19" i="10"/>
  <c r="E19" i="10"/>
  <c r="E50" i="10" l="1"/>
  <c r="D50" i="10"/>
  <c r="D51" i="10" s="1"/>
  <c r="E38" i="10"/>
  <c r="D53" i="6" l="1"/>
  <c r="D145" i="11"/>
  <c r="D141" i="11"/>
  <c r="D139" i="11"/>
  <c r="H127" i="11"/>
  <c r="H111" i="11"/>
  <c r="H110" i="11"/>
  <c r="H109" i="11"/>
  <c r="H108" i="11"/>
  <c r="H102" i="11"/>
  <c r="H101" i="11"/>
  <c r="H100" i="11"/>
  <c r="H99" i="11"/>
  <c r="H98" i="11"/>
  <c r="H97" i="11"/>
  <c r="H96" i="11"/>
  <c r="H95" i="11"/>
  <c r="H94" i="11"/>
  <c r="H93" i="11"/>
  <c r="G85" i="11"/>
  <c r="G87" i="11" s="1"/>
  <c r="H126" i="11" s="1"/>
  <c r="G81" i="11"/>
  <c r="G83" i="11" s="1"/>
  <c r="H125" i="11" s="1"/>
  <c r="G77" i="11"/>
  <c r="G79" i="11" s="1"/>
  <c r="H124" i="11" s="1"/>
  <c r="G72" i="11"/>
  <c r="G71" i="11"/>
  <c r="G65" i="11"/>
  <c r="G67" i="11" s="1"/>
  <c r="G69" i="11" s="1"/>
  <c r="H122" i="11" s="1"/>
  <c r="E60" i="11"/>
  <c r="G60" i="11" s="1"/>
  <c r="G59" i="11"/>
  <c r="G58" i="11"/>
  <c r="D52" i="11"/>
  <c r="G52" i="11" s="1"/>
  <c r="G3" i="11"/>
  <c r="G4" i="6"/>
  <c r="H130" i="10"/>
  <c r="H129" i="9"/>
  <c r="H128" i="6"/>
  <c r="D60" i="10"/>
  <c r="G60" i="10" s="1"/>
  <c r="D54" i="10"/>
  <c r="D53" i="9"/>
  <c r="G87" i="10"/>
  <c r="G89" i="10" s="1"/>
  <c r="G83" i="10"/>
  <c r="G85" i="10" s="1"/>
  <c r="G79" i="10"/>
  <c r="G81" i="10" s="1"/>
  <c r="G74" i="10"/>
  <c r="G73" i="10"/>
  <c r="G67" i="10"/>
  <c r="G69" i="10" s="1"/>
  <c r="E62" i="10"/>
  <c r="G62" i="10" s="1"/>
  <c r="G61" i="10"/>
  <c r="G54" i="10"/>
  <c r="G86" i="9"/>
  <c r="G88" i="9" s="1"/>
  <c r="G82" i="9"/>
  <c r="G84" i="9" s="1"/>
  <c r="G78" i="9"/>
  <c r="G80" i="9" s="1"/>
  <c r="G73" i="9"/>
  <c r="G72" i="9"/>
  <c r="G66" i="9"/>
  <c r="G68" i="9" s="1"/>
  <c r="E61" i="9"/>
  <c r="G61" i="9" s="1"/>
  <c r="G60" i="9"/>
  <c r="G59" i="9"/>
  <c r="G53" i="9"/>
  <c r="E61" i="6"/>
  <c r="E53" i="11" l="1"/>
  <c r="E43" i="11"/>
  <c r="E39" i="11"/>
  <c r="E33" i="11"/>
  <c r="E27" i="11"/>
  <c r="E22" i="11"/>
  <c r="E13" i="11"/>
  <c r="E9" i="11"/>
  <c r="E41" i="11"/>
  <c r="E35" i="11"/>
  <c r="E31" i="11"/>
  <c r="E36" i="11" s="1"/>
  <c r="E24" i="11"/>
  <c r="E20" i="11"/>
  <c r="E15" i="11"/>
  <c r="E11" i="11"/>
  <c r="E46" i="11"/>
  <c r="E40" i="11"/>
  <c r="E34" i="11"/>
  <c r="E28" i="11"/>
  <c r="E23" i="11"/>
  <c r="E19" i="11"/>
  <c r="E10" i="11"/>
  <c r="E42" i="11"/>
  <c r="E38" i="11"/>
  <c r="E32" i="11"/>
  <c r="E21" i="11"/>
  <c r="E16" i="11"/>
  <c r="E12" i="11"/>
  <c r="E14" i="11"/>
  <c r="E47" i="11"/>
  <c r="H113" i="11"/>
  <c r="H115" i="11" s="1"/>
  <c r="H129" i="11" s="1"/>
  <c r="G61" i="11"/>
  <c r="G63" i="11" s="1"/>
  <c r="H121" i="11" s="1"/>
  <c r="G73" i="11"/>
  <c r="G75" i="11" s="1"/>
  <c r="H123" i="11" s="1"/>
  <c r="E4" i="11"/>
  <c r="G4" i="11" s="1"/>
  <c r="G6" i="11" s="1"/>
  <c r="H103" i="11"/>
  <c r="H105" i="11" s="1"/>
  <c r="H128" i="11" s="1"/>
  <c r="D146" i="11"/>
  <c r="G75" i="10"/>
  <c r="G77" i="10" s="1"/>
  <c r="G74" i="9"/>
  <c r="G76" i="9" s="1"/>
  <c r="G63" i="10"/>
  <c r="G71" i="10"/>
  <c r="G62" i="9"/>
  <c r="G70" i="9"/>
  <c r="E25" i="11" l="1"/>
  <c r="E29" i="11"/>
  <c r="E44" i="11"/>
  <c r="E48" i="11"/>
  <c r="E17" i="11"/>
  <c r="G53" i="11"/>
  <c r="G54" i="11" s="1"/>
  <c r="G56" i="11" s="1"/>
  <c r="G88" i="11" s="1"/>
  <c r="H118" i="11"/>
  <c r="G65" i="10"/>
  <c r="G64" i="9"/>
  <c r="E49" i="11" l="1"/>
  <c r="H120" i="11"/>
  <c r="G3" i="10"/>
  <c r="G4" i="10"/>
  <c r="E27" i="10" s="1"/>
  <c r="E51" i="10" s="1"/>
  <c r="H121" i="10" s="1"/>
  <c r="G5" i="10"/>
  <c r="H129" i="10"/>
  <c r="H128" i="10"/>
  <c r="H127" i="10"/>
  <c r="H125" i="10"/>
  <c r="H124" i="10"/>
  <c r="H128" i="9"/>
  <c r="H127" i="9"/>
  <c r="H126" i="9"/>
  <c r="H126" i="10"/>
  <c r="H125" i="9"/>
  <c r="H124" i="9"/>
  <c r="H123" i="9"/>
  <c r="G86" i="6"/>
  <c r="G88" i="6" s="1"/>
  <c r="H127" i="6" s="1"/>
  <c r="G60" i="6"/>
  <c r="H113" i="10"/>
  <c r="H112" i="10"/>
  <c r="H111" i="10"/>
  <c r="H110" i="10"/>
  <c r="H112" i="9"/>
  <c r="H111" i="9"/>
  <c r="H110" i="9"/>
  <c r="H109" i="9"/>
  <c r="H104" i="10"/>
  <c r="H103" i="10"/>
  <c r="H102" i="10"/>
  <c r="H101" i="10"/>
  <c r="H100" i="10"/>
  <c r="H99" i="10"/>
  <c r="H98" i="10"/>
  <c r="H97" i="10"/>
  <c r="H96" i="10"/>
  <c r="H95" i="10"/>
  <c r="H103" i="9"/>
  <c r="H102" i="9"/>
  <c r="H101" i="9"/>
  <c r="H100" i="9"/>
  <c r="H99" i="9"/>
  <c r="H98" i="9"/>
  <c r="H97" i="9"/>
  <c r="H96" i="9"/>
  <c r="H95" i="9"/>
  <c r="H94" i="9"/>
  <c r="H112" i="6"/>
  <c r="H111" i="6"/>
  <c r="H110" i="6"/>
  <c r="H109" i="6"/>
  <c r="H103" i="6"/>
  <c r="H102" i="6"/>
  <c r="H101" i="6"/>
  <c r="H100" i="6"/>
  <c r="H99" i="6"/>
  <c r="H98" i="6"/>
  <c r="H97" i="6"/>
  <c r="H96" i="6"/>
  <c r="H95" i="6"/>
  <c r="H94" i="6"/>
  <c r="G3" i="9"/>
  <c r="G4" i="9"/>
  <c r="G53" i="6"/>
  <c r="D148" i="10"/>
  <c r="D144" i="10"/>
  <c r="D142" i="10"/>
  <c r="D147" i="9"/>
  <c r="D143" i="9"/>
  <c r="D141" i="9"/>
  <c r="G3" i="6"/>
  <c r="G59" i="6"/>
  <c r="G61" i="6"/>
  <c r="G66" i="6"/>
  <c r="G68" i="6" s="1"/>
  <c r="G72" i="6"/>
  <c r="G73" i="6"/>
  <c r="G78" i="6"/>
  <c r="G80" i="6" s="1"/>
  <c r="H125" i="6" s="1"/>
  <c r="G82" i="6"/>
  <c r="D146" i="6"/>
  <c r="D142" i="6"/>
  <c r="D140" i="6"/>
  <c r="G6" i="10"/>
  <c r="G74" i="6" l="1"/>
  <c r="E5" i="6"/>
  <c r="E44" i="6"/>
  <c r="E40" i="6"/>
  <c r="E34" i="6"/>
  <c r="E28" i="6"/>
  <c r="E22" i="6"/>
  <c r="E15" i="6"/>
  <c r="E11" i="6"/>
  <c r="E41" i="6"/>
  <c r="E29" i="6"/>
  <c r="E43" i="6"/>
  <c r="E39" i="6"/>
  <c r="E33" i="6"/>
  <c r="E25" i="6"/>
  <c r="E21" i="6"/>
  <c r="E14" i="6"/>
  <c r="E10" i="6"/>
  <c r="E47" i="6"/>
  <c r="E32" i="6"/>
  <c r="E20" i="6"/>
  <c r="E42" i="6"/>
  <c r="E36" i="6"/>
  <c r="E24" i="6"/>
  <c r="E13" i="6"/>
  <c r="E54" i="6"/>
  <c r="E35" i="6"/>
  <c r="E23" i="6"/>
  <c r="E12" i="6"/>
  <c r="E48" i="6"/>
  <c r="H114" i="6"/>
  <c r="H116" i="6" s="1"/>
  <c r="H130" i="6" s="1"/>
  <c r="H116" i="9"/>
  <c r="H131" i="9" s="1"/>
  <c r="E5" i="9"/>
  <c r="G5" i="9" s="1"/>
  <c r="G7" i="9" s="1"/>
  <c r="H104" i="9"/>
  <c r="H106" i="9" s="1"/>
  <c r="H130" i="9" s="1"/>
  <c r="H104" i="6"/>
  <c r="H106" i="6" s="1"/>
  <c r="H129" i="6" s="1"/>
  <c r="G5" i="6"/>
  <c r="G7" i="6" s="1"/>
  <c r="D147" i="6"/>
  <c r="G84" i="6"/>
  <c r="H126" i="6" s="1"/>
  <c r="D148" i="9"/>
  <c r="G76" i="6"/>
  <c r="H124" i="6" s="1"/>
  <c r="G70" i="6"/>
  <c r="H123" i="6" s="1"/>
  <c r="G62" i="6"/>
  <c r="G64" i="6" s="1"/>
  <c r="H122" i="6" s="1"/>
  <c r="D149" i="10"/>
  <c r="G8" i="10"/>
  <c r="G55" i="10" s="1"/>
  <c r="G56" i="10" s="1"/>
  <c r="G58" i="10" s="1"/>
  <c r="G90" i="10" s="1"/>
  <c r="H117" i="10"/>
  <c r="H132" i="10" s="1"/>
  <c r="H105" i="10"/>
  <c r="H107" i="10" s="1"/>
  <c r="H131" i="10" s="1"/>
  <c r="E49" i="6" l="1"/>
  <c r="E18" i="6"/>
  <c r="E37" i="6"/>
  <c r="E45" i="6"/>
  <c r="E26" i="6"/>
  <c r="E30" i="6"/>
  <c r="H119" i="11"/>
  <c r="H123" i="10"/>
  <c r="H119" i="9"/>
  <c r="G54" i="9"/>
  <c r="G55" i="9" s="1"/>
  <c r="G57" i="9" s="1"/>
  <c r="H122" i="9" s="1"/>
  <c r="G54" i="6"/>
  <c r="G55" i="6" s="1"/>
  <c r="G57" i="6" s="1"/>
  <c r="H119" i="6"/>
  <c r="H120" i="10"/>
  <c r="E50" i="6" l="1"/>
  <c r="H120" i="6" s="1"/>
  <c r="H131" i="6" s="1"/>
  <c r="H130" i="11"/>
  <c r="E143" i="11" s="1"/>
  <c r="G89" i="9"/>
  <c r="H132" i="9"/>
  <c r="H133" i="9" s="1"/>
  <c r="H135" i="9" s="1"/>
  <c r="H121" i="6"/>
  <c r="G89" i="6"/>
  <c r="E144" i="11" l="1"/>
  <c r="E138" i="11"/>
  <c r="E140" i="11"/>
  <c r="E141" i="11" s="1"/>
  <c r="H131" i="11"/>
  <c r="H133" i="11" s="1"/>
  <c r="H134" i="11" s="1"/>
  <c r="E137" i="11"/>
  <c r="E142" i="11"/>
  <c r="H136" i="9"/>
  <c r="H149" i="9" s="1"/>
  <c r="E139" i="9"/>
  <c r="E142" i="9"/>
  <c r="E143" i="9" s="1"/>
  <c r="E146" i="9"/>
  <c r="E144" i="9"/>
  <c r="E140" i="9"/>
  <c r="E145" i="9"/>
  <c r="H132" i="6"/>
  <c r="H134" i="6" s="1"/>
  <c r="H133" i="10"/>
  <c r="H147" i="11" l="1"/>
  <c r="E145" i="11"/>
  <c r="E139" i="11"/>
  <c r="E141" i="9"/>
  <c r="E147" i="9"/>
  <c r="E145" i="6"/>
  <c r="E143" i="6"/>
  <c r="E144" i="6"/>
  <c r="E141" i="6"/>
  <c r="E142" i="6" s="1"/>
  <c r="E139" i="6"/>
  <c r="E138" i="6"/>
  <c r="E141" i="10"/>
  <c r="E147" i="10"/>
  <c r="E146" i="10"/>
  <c r="E145" i="10"/>
  <c r="H134" i="10"/>
  <c r="H136" i="10" s="1"/>
  <c r="E140" i="10"/>
  <c r="E143" i="10"/>
  <c r="E144" i="10" s="1"/>
  <c r="E146" i="11" l="1"/>
  <c r="E142" i="10"/>
  <c r="E148" i="9"/>
  <c r="H135" i="6"/>
  <c r="H148" i="6" s="1"/>
  <c r="H149" i="6" s="1"/>
  <c r="E140" i="6"/>
  <c r="E146" i="6"/>
  <c r="H137" i="10"/>
  <c r="H150" i="10" s="1"/>
  <c r="H151" i="10" s="1"/>
  <c r="E148" i="10"/>
  <c r="H155" i="10" l="1"/>
  <c r="H153" i="10" s="1"/>
  <c r="E149" i="10"/>
  <c r="E147" i="6"/>
</calcChain>
</file>

<file path=xl/sharedStrings.xml><?xml version="1.0" encoding="utf-8"?>
<sst xmlns="http://schemas.openxmlformats.org/spreadsheetml/2006/main" count="899" uniqueCount="192">
  <si>
    <t>Remuneração</t>
  </si>
  <si>
    <t>Quant.</t>
  </si>
  <si>
    <t>Valor unit. R$</t>
  </si>
  <si>
    <t>Valor Total R$</t>
  </si>
  <si>
    <t xml:space="preserve">Salário </t>
  </si>
  <si>
    <t>Outros (especificar)</t>
  </si>
  <si>
    <t>TOTAL DA MÃO-DE-OBRA</t>
  </si>
  <si>
    <t>II - ENCARGOS SOCIAIS</t>
  </si>
  <si>
    <t>GRUPO A – Obrigações Sociais</t>
  </si>
  <si>
    <t>Percentual</t>
  </si>
  <si>
    <t>R$</t>
  </si>
  <si>
    <t>A1</t>
  </si>
  <si>
    <t>Previdência Social</t>
  </si>
  <si>
    <t>A2</t>
  </si>
  <si>
    <t>FGTS</t>
  </si>
  <si>
    <t>A3</t>
  </si>
  <si>
    <t>Salário Educação</t>
  </si>
  <si>
    <t>A4</t>
  </si>
  <si>
    <t>SESI/SESC</t>
  </si>
  <si>
    <t>A5</t>
  </si>
  <si>
    <t>SENAI/SENAC</t>
  </si>
  <si>
    <t>A6</t>
  </si>
  <si>
    <t>INCRA</t>
  </si>
  <si>
    <t>A7</t>
  </si>
  <si>
    <t>Seguro Acidente de Trabalho</t>
  </si>
  <si>
    <t>A8</t>
  </si>
  <si>
    <t>SEBRAE</t>
  </si>
  <si>
    <t>Total Grupo A</t>
  </si>
  <si>
    <t>B1</t>
  </si>
  <si>
    <t>Férias</t>
  </si>
  <si>
    <t>B2</t>
  </si>
  <si>
    <t>B3</t>
  </si>
  <si>
    <t>B4</t>
  </si>
  <si>
    <t>B5</t>
  </si>
  <si>
    <t>Acidente de Trabalho</t>
  </si>
  <si>
    <t>B6</t>
  </si>
  <si>
    <t>Aviso Prévio Trabalhado</t>
  </si>
  <si>
    <t>Total Grupo B’</t>
  </si>
  <si>
    <t>GRUPO C – Gratificações</t>
  </si>
  <si>
    <t>C1</t>
  </si>
  <si>
    <t>Adicional 1/3 Férias</t>
  </si>
  <si>
    <t>C2</t>
  </si>
  <si>
    <t>13º Salário</t>
  </si>
  <si>
    <t>Total Grupo C</t>
  </si>
  <si>
    <t>GRUPO D – Indenizações</t>
  </si>
  <si>
    <t>D1</t>
  </si>
  <si>
    <t>D2</t>
  </si>
  <si>
    <t>D3</t>
  </si>
  <si>
    <t>Total Grupo D</t>
  </si>
  <si>
    <t>E1</t>
  </si>
  <si>
    <t>E2</t>
  </si>
  <si>
    <t>E3</t>
  </si>
  <si>
    <t>Total Grupo E</t>
  </si>
  <si>
    <t>GRUPO F – Incidência do Grupo A</t>
  </si>
  <si>
    <t>F1</t>
  </si>
  <si>
    <t>Total Grupo F</t>
  </si>
  <si>
    <t>TOTAL DOS ENCARGOS SOCIAIS</t>
  </si>
  <si>
    <t>III – BENEFÍCIOS</t>
  </si>
  <si>
    <t>VALE TRANSPORTE</t>
  </si>
  <si>
    <t>QUANT.</t>
  </si>
  <si>
    <t>R$ (unitário)</t>
  </si>
  <si>
    <t>R$ (total)</t>
  </si>
  <si>
    <t>Participação do empregado</t>
  </si>
  <si>
    <t>Subtotal da empresa (1 – 2)</t>
  </si>
  <si>
    <t>Crédito PIS/COFINS</t>
  </si>
  <si>
    <t>Total Vale-Transporte (3 – 4)</t>
  </si>
  <si>
    <t>VALE-REFEIÇÃO</t>
  </si>
  <si>
    <t>Vales/Mês</t>
  </si>
  <si>
    <t>Total Vale-Refeição (3 – 4)</t>
  </si>
  <si>
    <t>CESTA BÁSICA</t>
  </si>
  <si>
    <t>Cesta Básica</t>
  </si>
  <si>
    <t>Total Cesta Básica (3 – 4)</t>
  </si>
  <si>
    <t>AUXÍLIO CRECHE</t>
  </si>
  <si>
    <t>Auxílio creche</t>
  </si>
  <si>
    <t>Incidência de Ocorrência</t>
  </si>
  <si>
    <t>Total Auxílio Creche</t>
  </si>
  <si>
    <t>ASSISTENCIA FAMILIAR- Beneficio Naturalidade</t>
  </si>
  <si>
    <t>Assist. familiar</t>
  </si>
  <si>
    <t>Total Beneficio Naturalidade</t>
  </si>
  <si>
    <t>TOTAL DOS BENEFÍCIOS</t>
  </si>
  <si>
    <t>Obs.: devem ser acrescidos outros benefícios que, por ventura, sejam concedidos aos trabalhadores, seja por força da convenção coletiva da categoria ou por decisão da empresa.</t>
  </si>
  <si>
    <t xml:space="preserve">IV – UNIFORMES </t>
  </si>
  <si>
    <t>ITEM</t>
  </si>
  <si>
    <t>CUSTO UNIT. (R$)</t>
  </si>
  <si>
    <t>VIDA ÚTIL (MESES)</t>
  </si>
  <si>
    <t>CUSTO MENSAL (R$)</t>
  </si>
  <si>
    <t>Calça</t>
  </si>
  <si>
    <t>Camisa manga curta</t>
  </si>
  <si>
    <t>Sapato</t>
  </si>
  <si>
    <t>Cinto de nylon</t>
  </si>
  <si>
    <t>Jaqueta de frio ou japona</t>
  </si>
  <si>
    <t>Capa de chuva</t>
  </si>
  <si>
    <t>Crachá de Identificação</t>
  </si>
  <si>
    <t>Custo total mensal (1)</t>
  </si>
  <si>
    <t>PIS/COFINS (2)</t>
  </si>
  <si>
    <t>TOTAL UNIFORMES (1 – 2)</t>
  </si>
  <si>
    <t>V – EQUIPAMENTOS E COMPLEMENTOS</t>
  </si>
  <si>
    <t>Livro de ocorrência</t>
  </si>
  <si>
    <t>TOTAL EQUIPAMENTOS E COMPLEMENTOS (1 – 2)</t>
  </si>
  <si>
    <t>VI – RESUMO DOS CUSTOS</t>
  </si>
  <si>
    <t>Item</t>
  </si>
  <si>
    <t>Salário total mensal</t>
  </si>
  <si>
    <t>Encargos sociais</t>
  </si>
  <si>
    <t>Vale-transporte</t>
  </si>
  <si>
    <t>Vale-refeição</t>
  </si>
  <si>
    <t>Cesta básica</t>
  </si>
  <si>
    <t>Assistência Social Familiar Sindical</t>
  </si>
  <si>
    <t>Beneficio Naturalidade</t>
  </si>
  <si>
    <t>PPR - participação nos resultados</t>
  </si>
  <si>
    <t xml:space="preserve">Uniformes </t>
  </si>
  <si>
    <t>Equipamentos e complementos</t>
  </si>
  <si>
    <t>Custo total mensal</t>
  </si>
  <si>
    <t>B.D.I Beneficio e Despesas Indireta do Serviços de Portaria</t>
  </si>
  <si>
    <t>Valor Posto Mês</t>
  </si>
  <si>
    <t>VII – CÁLCULO DO BDI – BENEFÍCIOS E DESPESAS INDIRETAS</t>
  </si>
  <si>
    <t>Administração central</t>
  </si>
  <si>
    <t>Seguros</t>
  </si>
  <si>
    <t>Subtotal (1+2)</t>
  </si>
  <si>
    <t>Lucro</t>
  </si>
  <si>
    <t>Subtotal Lucro (3)</t>
  </si>
  <si>
    <t>ISS</t>
  </si>
  <si>
    <t>PIS</t>
  </si>
  <si>
    <t>COFINS</t>
  </si>
  <si>
    <t>Total das despesas fiscais (4+5+6)</t>
  </si>
  <si>
    <t>TOTAL BDI – BENEFÍCIOS E DESPESAS INDIRETAS</t>
  </si>
  <si>
    <t>Custo por Dia (30,44 Dias/Mês)</t>
  </si>
  <si>
    <t>Feriados - remuneração</t>
  </si>
  <si>
    <t>Adicional de noturno</t>
  </si>
  <si>
    <t>Posto de 24 Horas- Diuturno de Seguda à Domingo</t>
  </si>
  <si>
    <t>Camisa manga cumprida</t>
  </si>
  <si>
    <t>Meia</t>
  </si>
  <si>
    <t>Gravata</t>
  </si>
  <si>
    <t>Apito</t>
  </si>
  <si>
    <t>Cordão Apito</t>
  </si>
  <si>
    <t>Lanterna</t>
  </si>
  <si>
    <t>Dia da categoria - 16 de maio</t>
  </si>
  <si>
    <t>BENEFICIO SOCIAL FAMILIAR</t>
  </si>
  <si>
    <t>Benefício Social Familiar</t>
  </si>
  <si>
    <t>Benefício Social  (3 – 4)</t>
  </si>
  <si>
    <t>NORMA REGULAMENTADORA Nº 07</t>
  </si>
  <si>
    <t>Norma Regulamentadora</t>
  </si>
  <si>
    <t>Norma Regulamentadora Nº 07</t>
  </si>
  <si>
    <t xml:space="preserve">GRUPO B – Tempo Não Trabalhado </t>
  </si>
  <si>
    <t>D4</t>
  </si>
  <si>
    <t>D5</t>
  </si>
  <si>
    <t>E4</t>
  </si>
  <si>
    <t>E5</t>
  </si>
  <si>
    <t>F2</t>
  </si>
  <si>
    <t>Horas notunas adicional</t>
  </si>
  <si>
    <t>Reflexo sobre o repouso semanal remunerado</t>
  </si>
  <si>
    <t xml:space="preserve">Bilhetes/Mês (4 viagens/dia X 30,44) </t>
  </si>
  <si>
    <t>Custo por Dia (20,91 Dias/Mês)</t>
  </si>
  <si>
    <t xml:space="preserve">Bilhetes/Mês (2 viagens/dia X 20,91) </t>
  </si>
  <si>
    <t xml:space="preserve">Bilhetes/Mês (2 viagens/dia X 30,44) </t>
  </si>
  <si>
    <t>Adicional de Função</t>
  </si>
  <si>
    <t>50 horas</t>
  </si>
  <si>
    <t>Adicional Noturno</t>
  </si>
  <si>
    <t>SEGUNDA A SABADO  DAS 07:00 AS 13:00 HRS</t>
  </si>
  <si>
    <t>I - MÃO-DE-OBRA                         SEGUNDA A SABADO  DAS 07:00 AS 13:00 HRS</t>
  </si>
  <si>
    <t>I - MÃO-DE-OBRA                         SEGUNDA A SEXTA-FEIRA  DAS 18:00 AS 00:00   SABADO 12:00 AS 13:00 HORAS</t>
  </si>
  <si>
    <t xml:space="preserve"> SEGUNDA A SEXTA-FEIRA  DAS 18:00 AS 00:00   SABADO 12:00 AS 13:00 HRS</t>
  </si>
  <si>
    <t>Valor Total Para 12 Mês</t>
  </si>
  <si>
    <t>Valor Total Dos 03 Postos Para 12 Mês</t>
  </si>
  <si>
    <t>I - MÃO-DE-OBRA                                            SEGUNDA A DOMINGO DAS 06:00 AS 18:00 HRS</t>
  </si>
  <si>
    <t xml:space="preserve"> SEGUNDA A DOMINGO DAS 06:00 AS 18:00 HRS</t>
  </si>
  <si>
    <t>I - MÃO-DE-OBRA                                                    SEGUNDA A DOMINGO 24 HORAS</t>
  </si>
  <si>
    <t>Valor Total Dos 02 Postos Para 12 Mês</t>
  </si>
  <si>
    <t>Licença Paternidade</t>
  </si>
  <si>
    <t xml:space="preserve">Aviso Prévio Indenizado </t>
  </si>
  <si>
    <t xml:space="preserve">Incidencia FGTS sobre Aviso Previo Indenizado </t>
  </si>
  <si>
    <t>Incidencia multa FGTS sobre Aviso Previo Indenizado</t>
  </si>
  <si>
    <t>Incidencia multa FGTS sobre total dos recolhimentos mensais ao FGTS (na rescisão)</t>
  </si>
  <si>
    <t xml:space="preserve"> Incidência multa FGTS sobre 1/3 férias</t>
  </si>
  <si>
    <t>GRUPO E – Licença Maternidade</t>
  </si>
  <si>
    <t>Incidência Grupo A x B</t>
  </si>
  <si>
    <t>Incidência Grupo A x C</t>
  </si>
  <si>
    <t>Ausência por enfermidade ≤ 15 dias</t>
  </si>
  <si>
    <t>Ausências legais</t>
  </si>
  <si>
    <t>Incidência do Grupo A sobre afastamento por licençamaternidade</t>
  </si>
  <si>
    <t>Incidência do FGTS sobre acidente de trabalho &gt; 15
dias</t>
  </si>
  <si>
    <t>Percentual referente a abono pecuniário</t>
  </si>
  <si>
    <t>Percentual referente a reflexo do aviso-prévio
indenizado sobre férias e 13º salário</t>
  </si>
  <si>
    <t>Incidência do FGTS sobre reflexo do aviso-prévio
indenizado sobre 13º salário</t>
  </si>
  <si>
    <t>E6</t>
  </si>
  <si>
    <t>Percentual referente a demitidos a 30 dias da data base</t>
  </si>
  <si>
    <t>Outros Equipamentos</t>
  </si>
  <si>
    <t xml:space="preserve">Valor Mensal Dos 03 Postos </t>
  </si>
  <si>
    <t>Cobertura do Intervalo de Repouso e Alimentação ($1.409,69/220= $6,41+50%= $9,62X30,44= $292,83)</t>
  </si>
  <si>
    <t>Cobertura do Intervalo de Repouso e Alimentação ($1.409,69/220= $6,41+50%= $9,62X60,88= $585,67)</t>
  </si>
  <si>
    <t xml:space="preserve">Valor Mensal Dos 02 Postos </t>
  </si>
  <si>
    <t>Valor Total Do Contrato Mensal</t>
  </si>
  <si>
    <t>Valor Total Do Contrato Para os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</si>
</sst>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0%"/>
    <numFmt numFmtId="166" formatCode="_-&quot;R$&quot;\ * #,##0.0000_-;\-&quot;R$&quot;\ * #,##0.0000_-;_-&quot;R$&quot;\ * &quot;-&quot;??_-;_-@_-"/>
    <numFmt numFmtId="167" formatCode="_-&quot;R$&quot;\ * #,##0.0_-;\-&quot;R$&quot;\ * #,##0.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10" fontId="3" fillId="0" borderId="6" xfId="0" applyNumberFormat="1" applyFont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164" fontId="3" fillId="0" borderId="6" xfId="1" applyFont="1" applyBorder="1" applyAlignment="1">
      <alignment horizontal="right" vertical="center"/>
    </xf>
    <xf numFmtId="164" fontId="3" fillId="0" borderId="6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10" fontId="2" fillId="2" borderId="6" xfId="0" applyNumberFormat="1" applyFont="1" applyFill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64" fontId="0" fillId="0" borderId="0" xfId="0" applyNumberFormat="1"/>
    <xf numFmtId="164" fontId="2" fillId="0" borderId="6" xfId="1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5" fontId="3" fillId="0" borderId="6" xfId="2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2" fillId="3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4" fontId="0" fillId="0" borderId="0" xfId="0" applyNumberFormat="1"/>
    <xf numFmtId="164" fontId="0" fillId="0" borderId="0" xfId="1" applyFont="1"/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9" fontId="3" fillId="0" borderId="6" xfId="0" applyNumberFormat="1" applyFont="1" applyBorder="1" applyAlignment="1">
      <alignment horizontal="center" vertical="center"/>
    </xf>
    <xf numFmtId="10" fontId="2" fillId="3" borderId="6" xfId="0" applyNumberFormat="1" applyFont="1" applyFill="1" applyBorder="1" applyAlignment="1">
      <alignment horizontal="center" vertical="center"/>
    </xf>
    <xf numFmtId="165" fontId="3" fillId="0" borderId="6" xfId="2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2" xfId="1" applyFont="1" applyBorder="1" applyAlignment="1">
      <alignment horizontal="right" vertical="center"/>
    </xf>
    <xf numFmtId="164" fontId="3" fillId="0" borderId="4" xfId="1" applyFont="1" applyBorder="1" applyAlignment="1">
      <alignment horizontal="right" vertical="center"/>
    </xf>
    <xf numFmtId="164" fontId="3" fillId="0" borderId="3" xfId="1" applyFont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64" fontId="2" fillId="2" borderId="10" xfId="1" applyFont="1" applyFill="1" applyBorder="1" applyAlignment="1">
      <alignment horizontal="right" vertical="center"/>
    </xf>
    <xf numFmtId="164" fontId="2" fillId="2" borderId="4" xfId="1" applyFont="1" applyFill="1" applyBorder="1" applyAlignment="1">
      <alignment horizontal="right" vertical="center"/>
    </xf>
    <xf numFmtId="164" fontId="2" fillId="2" borderId="2" xfId="1" applyFont="1" applyFill="1" applyBorder="1" applyAlignment="1">
      <alignment horizontal="right" vertical="center"/>
    </xf>
    <xf numFmtId="164" fontId="2" fillId="2" borderId="3" xfId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3" fillId="0" borderId="2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/>
    </xf>
    <xf numFmtId="167" fontId="3" fillId="0" borderId="3" xfId="1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164" fontId="4" fillId="0" borderId="2" xfId="1" applyFont="1" applyBorder="1" applyAlignment="1">
      <alignment horizontal="right" vertical="center"/>
    </xf>
    <xf numFmtId="164" fontId="4" fillId="0" borderId="3" xfId="1" applyFont="1" applyBorder="1" applyAlignment="1">
      <alignment horizontal="right" vertical="center"/>
    </xf>
    <xf numFmtId="164" fontId="4" fillId="0" borderId="4" xfId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0" fontId="3" fillId="0" borderId="2" xfId="1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164" fontId="2" fillId="5" borderId="2" xfId="1" applyFont="1" applyFill="1" applyBorder="1" applyAlignment="1">
      <alignment horizontal="center" vertical="center"/>
    </xf>
    <xf numFmtId="164" fontId="2" fillId="5" borderId="4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0" fontId="2" fillId="5" borderId="2" xfId="0" applyNumberFormat="1" applyFont="1" applyFill="1" applyBorder="1" applyAlignment="1">
      <alignment horizontal="right" vertical="center"/>
    </xf>
    <xf numFmtId="10" fontId="2" fillId="5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64" fontId="2" fillId="0" borderId="2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C509-CCDF-4621-BFE8-DA5D373C8B9E}">
  <sheetPr>
    <pageSetUpPr fitToPage="1"/>
  </sheetPr>
  <dimension ref="A1:L147"/>
  <sheetViews>
    <sheetView tabSelected="1" zoomScaleNormal="100" workbookViewId="0">
      <selection activeCell="E15" sqref="E15:I15"/>
    </sheetView>
  </sheetViews>
  <sheetFormatPr defaultRowHeight="15" x14ac:dyDescent="0.25"/>
  <cols>
    <col min="1" max="1" width="18.140625" customWidth="1"/>
    <col min="2" max="2" width="11.85546875" customWidth="1"/>
    <col min="3" max="3" width="42.5703125" customWidth="1"/>
    <col min="4" max="4" width="11.7109375" bestFit="1" customWidth="1"/>
    <col min="5" max="5" width="13.5703125" customWidth="1"/>
    <col min="7" max="7" width="4.140625" customWidth="1"/>
    <col min="8" max="8" width="9.5703125" bestFit="1" customWidth="1"/>
    <col min="9" max="9" width="13.28515625" bestFit="1" customWidth="1"/>
    <col min="11" max="11" width="13.28515625" bestFit="1" customWidth="1"/>
  </cols>
  <sheetData>
    <row r="1" spans="1:11" ht="15.75" thickBot="1" x14ac:dyDescent="0.3">
      <c r="A1" s="44" t="s">
        <v>158</v>
      </c>
      <c r="B1" s="45"/>
      <c r="C1" s="45"/>
      <c r="D1" s="45"/>
      <c r="E1" s="45"/>
      <c r="F1" s="45"/>
      <c r="G1" s="45"/>
      <c r="H1" s="45"/>
      <c r="I1" s="46"/>
    </row>
    <row r="2" spans="1:11" ht="15.75" thickBot="1" x14ac:dyDescent="0.3">
      <c r="A2" s="47" t="s">
        <v>0</v>
      </c>
      <c r="B2" s="48"/>
      <c r="C2" s="49"/>
      <c r="D2" s="30" t="s">
        <v>1</v>
      </c>
      <c r="E2" s="47" t="s">
        <v>2</v>
      </c>
      <c r="F2" s="49"/>
      <c r="G2" s="47" t="s">
        <v>3</v>
      </c>
      <c r="H2" s="48"/>
      <c r="I2" s="49"/>
    </row>
    <row r="3" spans="1:11" ht="15.75" thickBot="1" x14ac:dyDescent="0.3">
      <c r="A3" s="1">
        <v>1</v>
      </c>
      <c r="B3" s="39" t="s">
        <v>4</v>
      </c>
      <c r="C3" s="40"/>
      <c r="D3" s="2">
        <v>1</v>
      </c>
      <c r="E3" s="41">
        <v>1409.69</v>
      </c>
      <c r="F3" s="42"/>
      <c r="G3" s="41">
        <f>D3*E3</f>
        <v>1409.69</v>
      </c>
      <c r="H3" s="43"/>
      <c r="I3" s="42"/>
      <c r="K3" s="20"/>
    </row>
    <row r="4" spans="1:11" ht="15.75" thickBot="1" x14ac:dyDescent="0.3">
      <c r="A4" s="1">
        <v>2</v>
      </c>
      <c r="B4" s="39" t="s">
        <v>154</v>
      </c>
      <c r="C4" s="40"/>
      <c r="D4" s="32">
        <v>0.2</v>
      </c>
      <c r="E4" s="41">
        <f>G3*D4</f>
        <v>281.93800000000005</v>
      </c>
      <c r="F4" s="42"/>
      <c r="G4" s="41">
        <f>E4</f>
        <v>281.93800000000005</v>
      </c>
      <c r="H4" s="43"/>
      <c r="I4" s="42"/>
    </row>
    <row r="5" spans="1:11" ht="15.75" thickBot="1" x14ac:dyDescent="0.3">
      <c r="A5" s="1">
        <v>3</v>
      </c>
      <c r="B5" s="39" t="s">
        <v>5</v>
      </c>
      <c r="C5" s="40"/>
      <c r="D5" s="4"/>
      <c r="E5" s="41">
        <v>0</v>
      </c>
      <c r="F5" s="42"/>
      <c r="G5" s="41">
        <v>0</v>
      </c>
      <c r="H5" s="43"/>
      <c r="I5" s="42"/>
    </row>
    <row r="6" spans="1:11" ht="15.75" thickBot="1" x14ac:dyDescent="0.3">
      <c r="A6" s="44" t="s">
        <v>6</v>
      </c>
      <c r="B6" s="45"/>
      <c r="C6" s="45"/>
      <c r="D6" s="46"/>
      <c r="E6" s="51"/>
      <c r="F6" s="52"/>
      <c r="G6" s="53">
        <f>SUM(G3:G5)</f>
        <v>1691.6280000000002</v>
      </c>
      <c r="H6" s="54"/>
      <c r="I6" s="52"/>
    </row>
    <row r="7" spans="1:11" ht="15.75" thickBot="1" x14ac:dyDescent="0.3">
      <c r="A7" s="44" t="s">
        <v>7</v>
      </c>
      <c r="B7" s="45"/>
      <c r="C7" s="45"/>
      <c r="D7" s="45"/>
      <c r="E7" s="45"/>
      <c r="F7" s="45"/>
      <c r="G7" s="45"/>
      <c r="H7" s="45"/>
      <c r="I7" s="50"/>
    </row>
    <row r="8" spans="1:11" ht="15.75" thickBot="1" x14ac:dyDescent="0.3">
      <c r="A8" s="47" t="s">
        <v>8</v>
      </c>
      <c r="B8" s="48"/>
      <c r="C8" s="49"/>
      <c r="D8" s="3" t="s">
        <v>9</v>
      </c>
      <c r="E8" s="47" t="s">
        <v>10</v>
      </c>
      <c r="F8" s="48"/>
      <c r="G8" s="48"/>
      <c r="H8" s="48"/>
      <c r="I8" s="49"/>
    </row>
    <row r="9" spans="1:11" ht="15.75" thickBot="1" x14ac:dyDescent="0.3">
      <c r="A9" s="5" t="s">
        <v>11</v>
      </c>
      <c r="B9" s="55" t="s">
        <v>12</v>
      </c>
      <c r="C9" s="40"/>
      <c r="D9" s="23">
        <v>0.2</v>
      </c>
      <c r="E9" s="56">
        <f>G3*D9</f>
        <v>281.93800000000005</v>
      </c>
      <c r="F9" s="57"/>
      <c r="G9" s="57"/>
      <c r="H9" s="57"/>
      <c r="I9" s="58"/>
    </row>
    <row r="10" spans="1:11" ht="15.75" thickBot="1" x14ac:dyDescent="0.3">
      <c r="A10" s="5" t="s">
        <v>13</v>
      </c>
      <c r="B10" s="55" t="s">
        <v>14</v>
      </c>
      <c r="C10" s="40"/>
      <c r="D10" s="24">
        <v>0.08</v>
      </c>
      <c r="E10" s="56">
        <f>G3*D10</f>
        <v>112.77520000000001</v>
      </c>
      <c r="F10" s="57"/>
      <c r="G10" s="57"/>
      <c r="H10" s="57"/>
      <c r="I10" s="58"/>
    </row>
    <row r="11" spans="1:11" ht="15.75" thickBot="1" x14ac:dyDescent="0.3">
      <c r="A11" s="5" t="s">
        <v>15</v>
      </c>
      <c r="B11" s="55" t="s">
        <v>16</v>
      </c>
      <c r="C11" s="40"/>
      <c r="D11" s="24">
        <v>2.5000000000000001E-2</v>
      </c>
      <c r="E11" s="56">
        <f>G3*D11</f>
        <v>35.242250000000006</v>
      </c>
      <c r="F11" s="57"/>
      <c r="G11" s="57"/>
      <c r="H11" s="57"/>
      <c r="I11" s="58"/>
    </row>
    <row r="12" spans="1:11" ht="15.75" thickBot="1" x14ac:dyDescent="0.3">
      <c r="A12" s="5" t="s">
        <v>17</v>
      </c>
      <c r="B12" s="55" t="s">
        <v>18</v>
      </c>
      <c r="C12" s="40"/>
      <c r="D12" s="24">
        <v>1.4999999999999999E-2</v>
      </c>
      <c r="E12" s="56">
        <f>G3*D12</f>
        <v>21.145350000000001</v>
      </c>
      <c r="F12" s="57"/>
      <c r="G12" s="57"/>
      <c r="H12" s="57"/>
      <c r="I12" s="58"/>
    </row>
    <row r="13" spans="1:11" ht="15.75" thickBot="1" x14ac:dyDescent="0.3">
      <c r="A13" s="5" t="s">
        <v>19</v>
      </c>
      <c r="B13" s="55" t="s">
        <v>20</v>
      </c>
      <c r="C13" s="40"/>
      <c r="D13" s="24">
        <v>0.01</v>
      </c>
      <c r="E13" s="56">
        <f>G3*D13</f>
        <v>14.096900000000002</v>
      </c>
      <c r="F13" s="57"/>
      <c r="G13" s="57"/>
      <c r="H13" s="57"/>
      <c r="I13" s="58"/>
    </row>
    <row r="14" spans="1:11" ht="15.75" thickBot="1" x14ac:dyDescent="0.3">
      <c r="A14" s="5" t="s">
        <v>21</v>
      </c>
      <c r="B14" s="55" t="s">
        <v>22</v>
      </c>
      <c r="C14" s="40"/>
      <c r="D14" s="24">
        <v>2E-3</v>
      </c>
      <c r="E14" s="56">
        <f>G3*D14</f>
        <v>2.8193800000000002</v>
      </c>
      <c r="F14" s="57"/>
      <c r="G14" s="57"/>
      <c r="H14" s="57"/>
      <c r="I14" s="58"/>
    </row>
    <row r="15" spans="1:11" ht="15.75" thickBot="1" x14ac:dyDescent="0.3">
      <c r="A15" s="5" t="s">
        <v>23</v>
      </c>
      <c r="B15" s="55" t="s">
        <v>24</v>
      </c>
      <c r="C15" s="40"/>
      <c r="D15" s="24">
        <v>0.03</v>
      </c>
      <c r="E15" s="56">
        <f>G3*D15</f>
        <v>42.290700000000001</v>
      </c>
      <c r="F15" s="57"/>
      <c r="G15" s="57"/>
      <c r="H15" s="57"/>
      <c r="I15" s="58"/>
    </row>
    <row r="16" spans="1:11" ht="15.75" thickBot="1" x14ac:dyDescent="0.3">
      <c r="A16" s="5" t="s">
        <v>25</v>
      </c>
      <c r="B16" s="55" t="s">
        <v>26</v>
      </c>
      <c r="C16" s="40"/>
      <c r="D16" s="24">
        <v>6.0000000000000001E-3</v>
      </c>
      <c r="E16" s="56">
        <f>G3*D16</f>
        <v>8.4581400000000002</v>
      </c>
      <c r="F16" s="57"/>
      <c r="G16" s="57"/>
      <c r="H16" s="57"/>
      <c r="I16" s="58"/>
    </row>
    <row r="17" spans="1:12" ht="15.75" thickBot="1" x14ac:dyDescent="0.3">
      <c r="A17" s="59" t="s">
        <v>27</v>
      </c>
      <c r="B17" s="60"/>
      <c r="C17" s="61"/>
      <c r="D17" s="33">
        <f>SUM(D9:D16)</f>
        <v>0.3680000000000001</v>
      </c>
      <c r="E17" s="63">
        <f>SUM(E9:I16)</f>
        <v>518.76592000000005</v>
      </c>
      <c r="F17" s="64"/>
      <c r="G17" s="64"/>
      <c r="H17" s="64"/>
      <c r="I17" s="65"/>
    </row>
    <row r="18" spans="1:12" ht="15.75" thickBot="1" x14ac:dyDescent="0.3">
      <c r="A18" s="47" t="s">
        <v>142</v>
      </c>
      <c r="B18" s="48"/>
      <c r="C18" s="62"/>
      <c r="D18" s="3" t="s">
        <v>9</v>
      </c>
      <c r="E18" s="47" t="s">
        <v>10</v>
      </c>
      <c r="F18" s="48"/>
      <c r="G18" s="48"/>
      <c r="H18" s="48"/>
      <c r="I18" s="49"/>
    </row>
    <row r="19" spans="1:12" ht="15.75" thickBot="1" x14ac:dyDescent="0.3">
      <c r="A19" s="5" t="s">
        <v>28</v>
      </c>
      <c r="B19" s="55" t="s">
        <v>29</v>
      </c>
      <c r="C19" s="40"/>
      <c r="D19" s="34">
        <v>9.1200000000000003E-2</v>
      </c>
      <c r="E19" s="56">
        <f>G3*D19</f>
        <v>128.563728</v>
      </c>
      <c r="F19" s="57"/>
      <c r="G19" s="57"/>
      <c r="H19" s="57"/>
      <c r="I19" s="58"/>
      <c r="L19" s="20"/>
    </row>
    <row r="20" spans="1:12" ht="15.75" thickBot="1" x14ac:dyDescent="0.3">
      <c r="A20" s="5" t="s">
        <v>30</v>
      </c>
      <c r="B20" s="55" t="s">
        <v>176</v>
      </c>
      <c r="C20" s="40"/>
      <c r="D20" s="35">
        <v>1.5367E-2</v>
      </c>
      <c r="E20" s="56">
        <f>G3*D20</f>
        <v>21.662706230000001</v>
      </c>
      <c r="F20" s="57"/>
      <c r="G20" s="57"/>
      <c r="H20" s="57"/>
      <c r="I20" s="58"/>
    </row>
    <row r="21" spans="1:12" ht="15.75" thickBot="1" x14ac:dyDescent="0.3">
      <c r="A21" s="5" t="s">
        <v>31</v>
      </c>
      <c r="B21" s="55" t="s">
        <v>177</v>
      </c>
      <c r="C21" s="40"/>
      <c r="D21" s="35">
        <v>9.0969999999999992E-3</v>
      </c>
      <c r="E21" s="56">
        <f>G3*D21</f>
        <v>12.823949929999999</v>
      </c>
      <c r="F21" s="57"/>
      <c r="G21" s="57"/>
      <c r="H21" s="57"/>
      <c r="I21" s="58"/>
    </row>
    <row r="22" spans="1:12" ht="15.75" thickBot="1" x14ac:dyDescent="0.3">
      <c r="A22" s="5" t="s">
        <v>32</v>
      </c>
      <c r="B22" s="55" t="s">
        <v>167</v>
      </c>
      <c r="C22" s="40"/>
      <c r="D22" s="35">
        <v>4.86E-4</v>
      </c>
      <c r="E22" s="56">
        <f>G3*D22</f>
        <v>0.68510934000000001</v>
      </c>
      <c r="F22" s="57"/>
      <c r="G22" s="57"/>
      <c r="H22" s="57"/>
      <c r="I22" s="58"/>
    </row>
    <row r="23" spans="1:12" ht="15.75" thickBot="1" x14ac:dyDescent="0.3">
      <c r="A23" s="5" t="s">
        <v>33</v>
      </c>
      <c r="B23" s="55" t="s">
        <v>34</v>
      </c>
      <c r="C23" s="40"/>
      <c r="D23" s="35">
        <v>2.6499999999999999E-4</v>
      </c>
      <c r="E23" s="56">
        <f>G3*D23</f>
        <v>0.37356784999999998</v>
      </c>
      <c r="F23" s="57"/>
      <c r="G23" s="57"/>
      <c r="H23" s="57"/>
      <c r="I23" s="58"/>
    </row>
    <row r="24" spans="1:12" ht="15.75" thickBot="1" x14ac:dyDescent="0.3">
      <c r="A24" s="5" t="s">
        <v>35</v>
      </c>
      <c r="B24" s="55" t="s">
        <v>36</v>
      </c>
      <c r="C24" s="40"/>
      <c r="D24" s="35">
        <v>1.08E-4</v>
      </c>
      <c r="E24" s="56">
        <f>G3*D24</f>
        <v>0.15224652</v>
      </c>
      <c r="F24" s="57"/>
      <c r="G24" s="57"/>
      <c r="H24" s="57"/>
      <c r="I24" s="58"/>
    </row>
    <row r="25" spans="1:12" ht="15.75" thickBot="1" x14ac:dyDescent="0.3">
      <c r="A25" s="59" t="s">
        <v>37</v>
      </c>
      <c r="B25" s="60"/>
      <c r="C25" s="61"/>
      <c r="D25" s="36">
        <f>SUM(D19:D24)</f>
        <v>0.116523</v>
      </c>
      <c r="E25" s="63">
        <f>SUM(E19:I24)</f>
        <v>164.26130787</v>
      </c>
      <c r="F25" s="64"/>
      <c r="G25" s="64"/>
      <c r="H25" s="64"/>
      <c r="I25" s="65"/>
    </row>
    <row r="26" spans="1:12" ht="15.75" thickBot="1" x14ac:dyDescent="0.3">
      <c r="A26" s="47" t="s">
        <v>38</v>
      </c>
      <c r="B26" s="48"/>
      <c r="C26" s="62"/>
      <c r="D26" s="3" t="s">
        <v>9</v>
      </c>
      <c r="E26" s="47" t="s">
        <v>10</v>
      </c>
      <c r="F26" s="48"/>
      <c r="G26" s="48"/>
      <c r="H26" s="48"/>
      <c r="I26" s="49"/>
    </row>
    <row r="27" spans="1:12" ht="15.75" thickBot="1" x14ac:dyDescent="0.3">
      <c r="A27" s="5" t="s">
        <v>39</v>
      </c>
      <c r="B27" s="55" t="s">
        <v>42</v>
      </c>
      <c r="C27" s="40"/>
      <c r="D27" s="35">
        <v>9.3558000000000002E-2</v>
      </c>
      <c r="E27" s="56">
        <f>G3*D27</f>
        <v>131.88777702000002</v>
      </c>
      <c r="F27" s="57"/>
      <c r="G27" s="57"/>
      <c r="H27" s="57"/>
      <c r="I27" s="58"/>
    </row>
    <row r="28" spans="1:12" ht="15.75" thickBot="1" x14ac:dyDescent="0.3">
      <c r="A28" s="5" t="s">
        <v>41</v>
      </c>
      <c r="B28" s="55" t="s">
        <v>40</v>
      </c>
      <c r="C28" s="40"/>
      <c r="D28" s="35">
        <v>3.0414E-2</v>
      </c>
      <c r="E28" s="56">
        <f>G3*D28</f>
        <v>42.874311660000004</v>
      </c>
      <c r="F28" s="57"/>
      <c r="G28" s="57"/>
      <c r="H28" s="57"/>
      <c r="I28" s="58"/>
    </row>
    <row r="29" spans="1:12" ht="15.75" thickBot="1" x14ac:dyDescent="0.3">
      <c r="A29" s="59" t="s">
        <v>43</v>
      </c>
      <c r="B29" s="60"/>
      <c r="C29" s="61"/>
      <c r="D29" s="25">
        <f>SUM(D27:D28)</f>
        <v>0.123972</v>
      </c>
      <c r="E29" s="66">
        <f>SUM(E27:I28)</f>
        <v>174.76208868000003</v>
      </c>
      <c r="F29" s="67"/>
      <c r="G29" s="67"/>
      <c r="H29" s="67"/>
      <c r="I29" s="68"/>
    </row>
    <row r="30" spans="1:12" ht="15.75" thickBot="1" x14ac:dyDescent="0.3">
      <c r="A30" s="47" t="s">
        <v>44</v>
      </c>
      <c r="B30" s="48"/>
      <c r="C30" s="62"/>
      <c r="D30" s="3" t="s">
        <v>9</v>
      </c>
      <c r="E30" s="47" t="s">
        <v>10</v>
      </c>
      <c r="F30" s="48"/>
      <c r="G30" s="48"/>
      <c r="H30" s="48"/>
      <c r="I30" s="49"/>
      <c r="K30" s="20"/>
    </row>
    <row r="31" spans="1:12" ht="15.75" thickBot="1" x14ac:dyDescent="0.3">
      <c r="A31" s="5" t="s">
        <v>45</v>
      </c>
      <c r="B31" s="55" t="s">
        <v>168</v>
      </c>
      <c r="C31" s="40"/>
      <c r="D31" s="35">
        <v>3.6179999999999997E-2</v>
      </c>
      <c r="E31" s="56">
        <f>G3*D31</f>
        <v>51.002584199999994</v>
      </c>
      <c r="F31" s="57"/>
      <c r="G31" s="57"/>
      <c r="H31" s="57"/>
      <c r="I31" s="58"/>
    </row>
    <row r="32" spans="1:12" ht="15.75" thickBot="1" x14ac:dyDescent="0.3">
      <c r="A32" s="5" t="s">
        <v>46</v>
      </c>
      <c r="B32" s="55" t="s">
        <v>169</v>
      </c>
      <c r="C32" s="40"/>
      <c r="D32" s="35">
        <v>2.8939999999999999E-3</v>
      </c>
      <c r="E32" s="56">
        <f>G3*D32</f>
        <v>4.0796428599999999</v>
      </c>
      <c r="F32" s="57"/>
      <c r="G32" s="57"/>
      <c r="H32" s="57"/>
      <c r="I32" s="58"/>
    </row>
    <row r="33" spans="1:9" ht="15.75" thickBot="1" x14ac:dyDescent="0.3">
      <c r="A33" s="5" t="s">
        <v>47</v>
      </c>
      <c r="B33" s="55" t="s">
        <v>170</v>
      </c>
      <c r="C33" s="40"/>
      <c r="D33" s="35">
        <v>1.2466E-2</v>
      </c>
      <c r="E33" s="56">
        <f>G3*D33</f>
        <v>17.57319554</v>
      </c>
      <c r="F33" s="57"/>
      <c r="G33" s="57"/>
      <c r="H33" s="57"/>
      <c r="I33" s="58"/>
    </row>
    <row r="34" spans="1:9" ht="15.75" thickBot="1" x14ac:dyDescent="0.3">
      <c r="A34" s="5" t="s">
        <v>143</v>
      </c>
      <c r="B34" s="55" t="s">
        <v>171</v>
      </c>
      <c r="C34" s="40"/>
      <c r="D34" s="35">
        <v>1.5679999999999999E-3</v>
      </c>
      <c r="E34" s="69">
        <f>G3*D34</f>
        <v>2.21039392</v>
      </c>
      <c r="F34" s="70"/>
      <c r="G34" s="70"/>
      <c r="H34" s="70"/>
      <c r="I34" s="71"/>
    </row>
    <row r="35" spans="1:9" ht="15.75" thickBot="1" x14ac:dyDescent="0.3">
      <c r="A35" s="5" t="s">
        <v>144</v>
      </c>
      <c r="B35" s="55" t="s">
        <v>172</v>
      </c>
      <c r="C35" s="40"/>
      <c r="D35" s="35">
        <v>3.9999999999999998E-6</v>
      </c>
      <c r="E35" s="72">
        <f>G3*D35</f>
        <v>5.6387599999999996E-3</v>
      </c>
      <c r="F35" s="73"/>
      <c r="G35" s="73"/>
      <c r="H35" s="73"/>
      <c r="I35" s="74"/>
    </row>
    <row r="36" spans="1:9" ht="15.75" thickBot="1" x14ac:dyDescent="0.3">
      <c r="A36" s="59" t="s">
        <v>48</v>
      </c>
      <c r="B36" s="60"/>
      <c r="C36" s="61"/>
      <c r="D36" s="36">
        <f>SUM(D31:D35)</f>
        <v>5.3111999999999993E-2</v>
      </c>
      <c r="E36" s="66">
        <f>SUM(E31:I35)</f>
        <v>74.871455279999992</v>
      </c>
      <c r="F36" s="67"/>
      <c r="G36" s="67"/>
      <c r="H36" s="67"/>
      <c r="I36" s="68"/>
    </row>
    <row r="37" spans="1:9" ht="15.75" thickBot="1" x14ac:dyDescent="0.3">
      <c r="A37" s="47" t="s">
        <v>173</v>
      </c>
      <c r="B37" s="48"/>
      <c r="C37" s="62"/>
      <c r="D37" s="3" t="s">
        <v>9</v>
      </c>
      <c r="E37" s="47" t="s">
        <v>10</v>
      </c>
      <c r="F37" s="48"/>
      <c r="G37" s="48"/>
      <c r="H37" s="48"/>
      <c r="I37" s="49"/>
    </row>
    <row r="38" spans="1:9" ht="15.75" thickBot="1" x14ac:dyDescent="0.3">
      <c r="A38" s="5" t="s">
        <v>49</v>
      </c>
      <c r="B38" s="55" t="s">
        <v>178</v>
      </c>
      <c r="C38" s="40"/>
      <c r="D38" s="35">
        <v>2.1429999999999999E-3</v>
      </c>
      <c r="E38" s="56">
        <f>G3*D38</f>
        <v>3.0209656699999998</v>
      </c>
      <c r="F38" s="57"/>
      <c r="G38" s="57"/>
      <c r="H38" s="57"/>
      <c r="I38" s="58"/>
    </row>
    <row r="39" spans="1:9" ht="24.75" customHeight="1" thickBot="1" x14ac:dyDescent="0.3">
      <c r="A39" s="5" t="s">
        <v>50</v>
      </c>
      <c r="B39" s="75" t="s">
        <v>179</v>
      </c>
      <c r="C39" s="40"/>
      <c r="D39" s="35">
        <v>1.5E-5</v>
      </c>
      <c r="E39" s="56">
        <f>G3*D39</f>
        <v>2.114535E-2</v>
      </c>
      <c r="F39" s="57"/>
      <c r="G39" s="57"/>
      <c r="H39" s="57"/>
      <c r="I39" s="58"/>
    </row>
    <row r="40" spans="1:9" ht="15.75" thickBot="1" x14ac:dyDescent="0.3">
      <c r="A40" s="5" t="s">
        <v>51</v>
      </c>
      <c r="B40" s="55" t="s">
        <v>180</v>
      </c>
      <c r="C40" s="40"/>
      <c r="D40" s="35">
        <v>1.3010000000000001E-3</v>
      </c>
      <c r="E40" s="56">
        <f>G3*D40</f>
        <v>1.8340066900000003</v>
      </c>
      <c r="F40" s="57"/>
      <c r="G40" s="57"/>
      <c r="H40" s="57"/>
      <c r="I40" s="58"/>
    </row>
    <row r="41" spans="1:9" ht="25.5" customHeight="1" thickBot="1" x14ac:dyDescent="0.3">
      <c r="A41" s="5" t="s">
        <v>145</v>
      </c>
      <c r="B41" s="75" t="s">
        <v>181</v>
      </c>
      <c r="C41" s="40"/>
      <c r="D41" s="35">
        <v>7.0349999999999996E-3</v>
      </c>
      <c r="E41" s="56">
        <f>G3*D41</f>
        <v>9.9171691499999994</v>
      </c>
      <c r="F41" s="57"/>
      <c r="G41" s="57"/>
      <c r="H41" s="57"/>
      <c r="I41" s="58"/>
    </row>
    <row r="42" spans="1:9" ht="23.25" customHeight="1" thickBot="1" x14ac:dyDescent="0.3">
      <c r="A42" s="5" t="s">
        <v>146</v>
      </c>
      <c r="B42" s="75" t="s">
        <v>182</v>
      </c>
      <c r="C42" s="40"/>
      <c r="D42" s="35">
        <v>2.41E-4</v>
      </c>
      <c r="E42" s="56">
        <f>G3*D42</f>
        <v>0.33973529000000002</v>
      </c>
      <c r="F42" s="57"/>
      <c r="G42" s="57"/>
      <c r="H42" s="57"/>
      <c r="I42" s="58"/>
    </row>
    <row r="43" spans="1:9" ht="15.75" thickBot="1" x14ac:dyDescent="0.3">
      <c r="A43" s="5" t="s">
        <v>183</v>
      </c>
      <c r="B43" s="55" t="s">
        <v>184</v>
      </c>
      <c r="C43" s="40"/>
      <c r="D43" s="35">
        <v>0</v>
      </c>
      <c r="E43" s="56">
        <f>G3*D43</f>
        <v>0</v>
      </c>
      <c r="F43" s="57"/>
      <c r="G43" s="57"/>
      <c r="H43" s="57"/>
      <c r="I43" s="58"/>
    </row>
    <row r="44" spans="1:9" ht="15.75" thickBot="1" x14ac:dyDescent="0.3">
      <c r="A44" s="59" t="s">
        <v>52</v>
      </c>
      <c r="B44" s="60"/>
      <c r="C44" s="61"/>
      <c r="D44" s="36">
        <f>SUM(D38:D43)</f>
        <v>1.0735E-2</v>
      </c>
      <c r="E44" s="66">
        <f>SUM(E38:I43)</f>
        <v>15.133022149999999</v>
      </c>
      <c r="F44" s="67"/>
      <c r="G44" s="67"/>
      <c r="H44" s="67"/>
      <c r="I44" s="68"/>
    </row>
    <row r="45" spans="1:9" ht="15.75" thickBot="1" x14ac:dyDescent="0.3">
      <c r="A45" s="47" t="s">
        <v>53</v>
      </c>
      <c r="B45" s="48"/>
      <c r="C45" s="62"/>
      <c r="D45" s="3" t="s">
        <v>9</v>
      </c>
      <c r="E45" s="47" t="s">
        <v>10</v>
      </c>
      <c r="F45" s="48"/>
      <c r="G45" s="48"/>
      <c r="H45" s="48"/>
      <c r="I45" s="49"/>
    </row>
    <row r="46" spans="1:9" ht="15.75" thickBot="1" x14ac:dyDescent="0.3">
      <c r="A46" s="38" t="s">
        <v>54</v>
      </c>
      <c r="B46" s="55" t="s">
        <v>174</v>
      </c>
      <c r="C46" s="40"/>
      <c r="D46" s="35">
        <v>4.2895000000000003E-2</v>
      </c>
      <c r="E46" s="56">
        <f>G3*D46</f>
        <v>60.468652550000009</v>
      </c>
      <c r="F46" s="57"/>
      <c r="G46" s="57"/>
      <c r="H46" s="57"/>
      <c r="I46" s="58"/>
    </row>
    <row r="47" spans="1:9" ht="15.75" thickBot="1" x14ac:dyDescent="0.3">
      <c r="A47" s="5" t="s">
        <v>147</v>
      </c>
      <c r="B47" s="55" t="s">
        <v>175</v>
      </c>
      <c r="C47" s="40"/>
      <c r="D47" s="35">
        <v>4.5621000000000002E-2</v>
      </c>
      <c r="E47" s="56">
        <f>G3*D47</f>
        <v>64.311467489999998</v>
      </c>
      <c r="F47" s="57"/>
      <c r="G47" s="57"/>
      <c r="H47" s="57"/>
      <c r="I47" s="58"/>
    </row>
    <row r="48" spans="1:9" ht="15.75" thickBot="1" x14ac:dyDescent="0.3">
      <c r="A48" s="59" t="s">
        <v>55</v>
      </c>
      <c r="B48" s="60"/>
      <c r="C48" s="61"/>
      <c r="D48" s="36">
        <f>SUM(D46:D47)</f>
        <v>8.8516000000000011E-2</v>
      </c>
      <c r="E48" s="66">
        <f>SUM(E46:I47)</f>
        <v>124.78012004000001</v>
      </c>
      <c r="F48" s="67"/>
      <c r="G48" s="67"/>
      <c r="H48" s="67"/>
      <c r="I48" s="68"/>
    </row>
    <row r="49" spans="1:9" ht="15.75" thickBot="1" x14ac:dyDescent="0.3">
      <c r="A49" s="44" t="s">
        <v>56</v>
      </c>
      <c r="B49" s="45"/>
      <c r="C49" s="46"/>
      <c r="D49" s="37">
        <f>D48+D44+D36+D29+D25+D17</f>
        <v>0.76085800000000003</v>
      </c>
      <c r="E49" s="79">
        <f>E48+E44+E36+E29+E25+E17</f>
        <v>1072.5739140200001</v>
      </c>
      <c r="F49" s="80"/>
      <c r="G49" s="80"/>
      <c r="H49" s="80"/>
      <c r="I49" s="81"/>
    </row>
    <row r="50" spans="1:9" ht="15.75" thickBot="1" x14ac:dyDescent="0.3">
      <c r="A50" s="44" t="s">
        <v>57</v>
      </c>
      <c r="B50" s="45"/>
      <c r="C50" s="45"/>
      <c r="D50" s="45"/>
      <c r="E50" s="45"/>
      <c r="F50" s="45"/>
      <c r="G50" s="45"/>
      <c r="H50" s="45"/>
      <c r="I50" s="50"/>
    </row>
    <row r="51" spans="1:9" ht="15.75" thickBot="1" x14ac:dyDescent="0.3">
      <c r="A51" s="76" t="s">
        <v>58</v>
      </c>
      <c r="B51" s="77"/>
      <c r="C51" s="78"/>
      <c r="D51" s="8" t="s">
        <v>59</v>
      </c>
      <c r="E51" s="76" t="s">
        <v>60</v>
      </c>
      <c r="F51" s="78"/>
      <c r="G51" s="76" t="s">
        <v>61</v>
      </c>
      <c r="H51" s="77"/>
      <c r="I51" s="78"/>
    </row>
    <row r="52" spans="1:9" ht="15.75" thickBot="1" x14ac:dyDescent="0.3">
      <c r="A52" s="5">
        <v>1</v>
      </c>
      <c r="B52" s="55" t="s">
        <v>152</v>
      </c>
      <c r="C52" s="40"/>
      <c r="D52" s="9">
        <f>20.91*2</f>
        <v>41.82</v>
      </c>
      <c r="E52" s="41">
        <v>4.3</v>
      </c>
      <c r="F52" s="42"/>
      <c r="G52" s="41">
        <f>D52*E52</f>
        <v>179.82599999999999</v>
      </c>
      <c r="H52" s="43"/>
      <c r="I52" s="42"/>
    </row>
    <row r="53" spans="1:9" ht="15.75" thickBot="1" x14ac:dyDescent="0.3">
      <c r="A53" s="5">
        <v>2</v>
      </c>
      <c r="B53" s="55" t="s">
        <v>62</v>
      </c>
      <c r="C53" s="40"/>
      <c r="D53" s="11">
        <v>0.06</v>
      </c>
      <c r="E53" s="41">
        <f>G3*D53</f>
        <v>84.581400000000002</v>
      </c>
      <c r="F53" s="42"/>
      <c r="G53" s="82">
        <f>E53*1</f>
        <v>84.581400000000002</v>
      </c>
      <c r="H53" s="83"/>
      <c r="I53" s="84"/>
    </row>
    <row r="54" spans="1:9" ht="15.75" thickBot="1" x14ac:dyDescent="0.3">
      <c r="A54" s="5">
        <v>3</v>
      </c>
      <c r="B54" s="55" t="s">
        <v>63</v>
      </c>
      <c r="C54" s="40"/>
      <c r="D54" s="10"/>
      <c r="E54" s="41"/>
      <c r="F54" s="42"/>
      <c r="G54" s="41">
        <f>G52-G53</f>
        <v>95.244599999999991</v>
      </c>
      <c r="H54" s="43"/>
      <c r="I54" s="42"/>
    </row>
    <row r="55" spans="1:9" ht="15.75" thickBot="1" x14ac:dyDescent="0.3">
      <c r="A55" s="5">
        <v>4</v>
      </c>
      <c r="B55" s="55" t="s">
        <v>64</v>
      </c>
      <c r="C55" s="40"/>
      <c r="D55" s="12">
        <v>9.2499999999999999E-2</v>
      </c>
      <c r="E55" s="41"/>
      <c r="F55" s="42"/>
      <c r="G55" s="82"/>
      <c r="H55" s="83"/>
      <c r="I55" s="84"/>
    </row>
    <row r="56" spans="1:9" ht="15.75" thickBot="1" x14ac:dyDescent="0.3">
      <c r="A56" s="5"/>
      <c r="B56" s="85" t="s">
        <v>65</v>
      </c>
      <c r="C56" s="86"/>
      <c r="D56" s="10"/>
      <c r="E56" s="87"/>
      <c r="F56" s="88"/>
      <c r="G56" s="89">
        <f>G54-G55</f>
        <v>95.244599999999991</v>
      </c>
      <c r="H56" s="90"/>
      <c r="I56" s="91"/>
    </row>
    <row r="57" spans="1:9" ht="15.75" thickBot="1" x14ac:dyDescent="0.3">
      <c r="A57" s="76" t="s">
        <v>66</v>
      </c>
      <c r="B57" s="77"/>
      <c r="C57" s="78"/>
      <c r="D57" s="8" t="s">
        <v>59</v>
      </c>
      <c r="E57" s="76" t="s">
        <v>60</v>
      </c>
      <c r="F57" s="78"/>
      <c r="G57" s="76" t="s">
        <v>61</v>
      </c>
      <c r="H57" s="77"/>
      <c r="I57" s="78"/>
    </row>
    <row r="58" spans="1:9" ht="15.75" thickBot="1" x14ac:dyDescent="0.3">
      <c r="A58" s="5">
        <v>1</v>
      </c>
      <c r="B58" s="55" t="s">
        <v>67</v>
      </c>
      <c r="C58" s="40"/>
      <c r="D58" s="9">
        <v>20.91</v>
      </c>
      <c r="E58" s="41">
        <v>15.39</v>
      </c>
      <c r="F58" s="42"/>
      <c r="G58" s="41">
        <f>D58*E58</f>
        <v>321.80490000000003</v>
      </c>
      <c r="H58" s="43"/>
      <c r="I58" s="42"/>
    </row>
    <row r="59" spans="1:9" ht="15.75" thickBot="1" x14ac:dyDescent="0.3">
      <c r="A59" s="5">
        <v>2</v>
      </c>
      <c r="B59" s="55" t="s">
        <v>135</v>
      </c>
      <c r="C59" s="40"/>
      <c r="D59" s="13">
        <v>1</v>
      </c>
      <c r="E59" s="41">
        <v>1.23</v>
      </c>
      <c r="F59" s="42"/>
      <c r="G59" s="41">
        <f>E59*D59</f>
        <v>1.23</v>
      </c>
      <c r="H59" s="43"/>
      <c r="I59" s="42"/>
    </row>
    <row r="60" spans="1:9" ht="15.75" thickBot="1" x14ac:dyDescent="0.3">
      <c r="A60" s="5">
        <v>3</v>
      </c>
      <c r="B60" s="55" t="s">
        <v>62</v>
      </c>
      <c r="C60" s="40"/>
      <c r="D60" s="13">
        <v>1</v>
      </c>
      <c r="E60" s="41">
        <f>0.13*20.91</f>
        <v>2.7183000000000002</v>
      </c>
      <c r="F60" s="42"/>
      <c r="G60" s="82">
        <f>E60*D60</f>
        <v>2.7183000000000002</v>
      </c>
      <c r="H60" s="83"/>
      <c r="I60" s="84"/>
    </row>
    <row r="61" spans="1:9" ht="15.75" thickBot="1" x14ac:dyDescent="0.3">
      <c r="A61" s="5">
        <v>4</v>
      </c>
      <c r="B61" s="55" t="s">
        <v>63</v>
      </c>
      <c r="C61" s="40"/>
      <c r="D61" s="12"/>
      <c r="E61" s="41"/>
      <c r="F61" s="42"/>
      <c r="G61" s="41">
        <f>G58+G59-G60</f>
        <v>320.31660000000005</v>
      </c>
      <c r="H61" s="43"/>
      <c r="I61" s="42"/>
    </row>
    <row r="62" spans="1:9" ht="15.75" thickBot="1" x14ac:dyDescent="0.3">
      <c r="A62" s="5">
        <v>5</v>
      </c>
      <c r="B62" s="55" t="s">
        <v>64</v>
      </c>
      <c r="C62" s="40"/>
      <c r="D62" s="12">
        <v>9.2499999999999999E-2</v>
      </c>
      <c r="E62" s="41"/>
      <c r="F62" s="42"/>
      <c r="G62" s="82"/>
      <c r="H62" s="83"/>
      <c r="I62" s="84"/>
    </row>
    <row r="63" spans="1:9" ht="15.75" thickBot="1" x14ac:dyDescent="0.3">
      <c r="A63" s="5"/>
      <c r="B63" s="85" t="s">
        <v>68</v>
      </c>
      <c r="C63" s="86"/>
      <c r="D63" s="10"/>
      <c r="E63" s="87"/>
      <c r="F63" s="88"/>
      <c r="G63" s="89">
        <f>G61-G62</f>
        <v>320.31660000000005</v>
      </c>
      <c r="H63" s="90"/>
      <c r="I63" s="91"/>
    </row>
    <row r="64" spans="1:9" ht="15.75" thickBot="1" x14ac:dyDescent="0.3">
      <c r="A64" s="76" t="s">
        <v>69</v>
      </c>
      <c r="B64" s="77"/>
      <c r="C64" s="78"/>
      <c r="D64" s="8" t="s">
        <v>59</v>
      </c>
      <c r="E64" s="76" t="s">
        <v>60</v>
      </c>
      <c r="F64" s="78"/>
      <c r="G64" s="76" t="s">
        <v>61</v>
      </c>
      <c r="H64" s="77"/>
      <c r="I64" s="78"/>
    </row>
    <row r="65" spans="1:9" ht="15.75" thickBot="1" x14ac:dyDescent="0.3">
      <c r="A65" s="5">
        <v>1</v>
      </c>
      <c r="B65" s="55" t="s">
        <v>70</v>
      </c>
      <c r="C65" s="40"/>
      <c r="D65" s="9">
        <v>1</v>
      </c>
      <c r="E65" s="41">
        <v>107.19</v>
      </c>
      <c r="F65" s="42"/>
      <c r="G65" s="41">
        <f>D65*E65</f>
        <v>107.19</v>
      </c>
      <c r="H65" s="43"/>
      <c r="I65" s="42"/>
    </row>
    <row r="66" spans="1:9" ht="15.75" thickBot="1" x14ac:dyDescent="0.3">
      <c r="A66" s="5">
        <v>2</v>
      </c>
      <c r="B66" s="55" t="s">
        <v>62</v>
      </c>
      <c r="C66" s="40"/>
      <c r="D66" s="9"/>
      <c r="E66" s="41"/>
      <c r="F66" s="42"/>
      <c r="G66" s="41">
        <v>0</v>
      </c>
      <c r="H66" s="43"/>
      <c r="I66" s="42"/>
    </row>
    <row r="67" spans="1:9" ht="15.75" thickBot="1" x14ac:dyDescent="0.3">
      <c r="A67" s="5">
        <v>3</v>
      </c>
      <c r="B67" s="55" t="s">
        <v>63</v>
      </c>
      <c r="C67" s="40"/>
      <c r="D67" s="10"/>
      <c r="E67" s="41"/>
      <c r="F67" s="42"/>
      <c r="G67" s="41">
        <f>G65</f>
        <v>107.19</v>
      </c>
      <c r="H67" s="43"/>
      <c r="I67" s="42"/>
    </row>
    <row r="68" spans="1:9" ht="15.75" thickBot="1" x14ac:dyDescent="0.3">
      <c r="A68" s="5">
        <v>4</v>
      </c>
      <c r="B68" s="55" t="s">
        <v>64</v>
      </c>
      <c r="C68" s="40"/>
      <c r="D68" s="12">
        <v>9.2499999999999999E-2</v>
      </c>
      <c r="E68" s="41"/>
      <c r="F68" s="42"/>
      <c r="G68" s="82"/>
      <c r="H68" s="83"/>
      <c r="I68" s="84"/>
    </row>
    <row r="69" spans="1:9" ht="15.75" thickBot="1" x14ac:dyDescent="0.3">
      <c r="A69" s="5"/>
      <c r="B69" s="85" t="s">
        <v>71</v>
      </c>
      <c r="C69" s="86"/>
      <c r="D69" s="10"/>
      <c r="E69" s="87"/>
      <c r="F69" s="88"/>
      <c r="G69" s="89">
        <f>G67-G68</f>
        <v>107.19</v>
      </c>
      <c r="H69" s="90"/>
      <c r="I69" s="91"/>
    </row>
    <row r="70" spans="1:9" ht="15.75" thickBot="1" x14ac:dyDescent="0.3">
      <c r="A70" s="76" t="s">
        <v>136</v>
      </c>
      <c r="B70" s="77"/>
      <c r="C70" s="78"/>
      <c r="D70" s="8" t="s">
        <v>59</v>
      </c>
      <c r="E70" s="76" t="s">
        <v>60</v>
      </c>
      <c r="F70" s="78"/>
      <c r="G70" s="76" t="s">
        <v>61</v>
      </c>
      <c r="H70" s="77"/>
      <c r="I70" s="78"/>
    </row>
    <row r="71" spans="1:9" ht="15.75" thickBot="1" x14ac:dyDescent="0.3">
      <c r="A71" s="5">
        <v>1</v>
      </c>
      <c r="B71" s="55" t="s">
        <v>137</v>
      </c>
      <c r="C71" s="40"/>
      <c r="D71" s="9">
        <v>1</v>
      </c>
      <c r="E71" s="41">
        <v>9.74</v>
      </c>
      <c r="F71" s="42"/>
      <c r="G71" s="41">
        <f>D71*E71</f>
        <v>9.74</v>
      </c>
      <c r="H71" s="43"/>
      <c r="I71" s="42"/>
    </row>
    <row r="72" spans="1:9" ht="15.75" thickBot="1" x14ac:dyDescent="0.3">
      <c r="A72" s="5">
        <v>2</v>
      </c>
      <c r="B72" s="55" t="s">
        <v>62</v>
      </c>
      <c r="C72" s="40"/>
      <c r="D72" s="9">
        <v>1</v>
      </c>
      <c r="E72" s="41"/>
      <c r="F72" s="42"/>
      <c r="G72" s="41">
        <f>D72*E72</f>
        <v>0</v>
      </c>
      <c r="H72" s="43"/>
      <c r="I72" s="42"/>
    </row>
    <row r="73" spans="1:9" ht="15.75" thickBot="1" x14ac:dyDescent="0.3">
      <c r="A73" s="5">
        <v>3</v>
      </c>
      <c r="B73" s="55" t="s">
        <v>63</v>
      </c>
      <c r="C73" s="40"/>
      <c r="D73" s="10"/>
      <c r="E73" s="41"/>
      <c r="F73" s="42"/>
      <c r="G73" s="41">
        <f>G71-G72</f>
        <v>9.74</v>
      </c>
      <c r="H73" s="43"/>
      <c r="I73" s="42"/>
    </row>
    <row r="74" spans="1:9" ht="15.75" thickBot="1" x14ac:dyDescent="0.3">
      <c r="A74" s="5">
        <v>4</v>
      </c>
      <c r="B74" s="55" t="s">
        <v>64</v>
      </c>
      <c r="C74" s="40"/>
      <c r="D74" s="12">
        <v>9.2499999999999999E-2</v>
      </c>
      <c r="E74" s="41"/>
      <c r="F74" s="42"/>
      <c r="G74" s="82"/>
      <c r="H74" s="83"/>
      <c r="I74" s="84"/>
    </row>
    <row r="75" spans="1:9" ht="15.75" thickBot="1" x14ac:dyDescent="0.3">
      <c r="A75" s="5"/>
      <c r="B75" s="85" t="s">
        <v>138</v>
      </c>
      <c r="C75" s="86"/>
      <c r="D75" s="10"/>
      <c r="E75" s="87"/>
      <c r="F75" s="88"/>
      <c r="G75" s="89">
        <f>G73-G74</f>
        <v>9.74</v>
      </c>
      <c r="H75" s="90"/>
      <c r="I75" s="91"/>
    </row>
    <row r="76" spans="1:9" ht="15.75" thickBot="1" x14ac:dyDescent="0.3">
      <c r="A76" s="76" t="s">
        <v>72</v>
      </c>
      <c r="B76" s="77"/>
      <c r="C76" s="78"/>
      <c r="D76" s="8" t="s">
        <v>59</v>
      </c>
      <c r="E76" s="76" t="s">
        <v>60</v>
      </c>
      <c r="F76" s="78"/>
      <c r="G76" s="76" t="s">
        <v>61</v>
      </c>
      <c r="H76" s="77"/>
      <c r="I76" s="78"/>
    </row>
    <row r="77" spans="1:9" ht="15.75" thickBot="1" x14ac:dyDescent="0.3">
      <c r="A77" s="5">
        <v>1</v>
      </c>
      <c r="B77" s="55" t="s">
        <v>73</v>
      </c>
      <c r="C77" s="40"/>
      <c r="D77" s="9">
        <v>1</v>
      </c>
      <c r="E77" s="41">
        <v>199.6</v>
      </c>
      <c r="F77" s="42"/>
      <c r="G77" s="41">
        <f>E77*D77</f>
        <v>199.6</v>
      </c>
      <c r="H77" s="43"/>
      <c r="I77" s="42"/>
    </row>
    <row r="78" spans="1:9" ht="15.75" thickBot="1" x14ac:dyDescent="0.3">
      <c r="A78" s="5">
        <v>2</v>
      </c>
      <c r="B78" s="55" t="s">
        <v>74</v>
      </c>
      <c r="C78" s="40"/>
      <c r="D78" s="6"/>
      <c r="E78" s="41"/>
      <c r="F78" s="42"/>
      <c r="G78" s="92">
        <v>3.2500000000000001E-2</v>
      </c>
      <c r="H78" s="43"/>
      <c r="I78" s="42"/>
    </row>
    <row r="79" spans="1:9" ht="15.75" thickBot="1" x14ac:dyDescent="0.3">
      <c r="A79" s="5"/>
      <c r="B79" s="85" t="s">
        <v>75</v>
      </c>
      <c r="C79" s="86"/>
      <c r="D79" s="9"/>
      <c r="E79" s="87"/>
      <c r="F79" s="88"/>
      <c r="G79" s="89">
        <f>G77*G78</f>
        <v>6.4870000000000001</v>
      </c>
      <c r="H79" s="90"/>
      <c r="I79" s="91"/>
    </row>
    <row r="80" spans="1:9" ht="15.75" thickBot="1" x14ac:dyDescent="0.3">
      <c r="A80" s="76" t="s">
        <v>76</v>
      </c>
      <c r="B80" s="77"/>
      <c r="C80" s="78"/>
      <c r="D80" s="8" t="s">
        <v>59</v>
      </c>
      <c r="E80" s="76" t="s">
        <v>60</v>
      </c>
      <c r="F80" s="78"/>
      <c r="G80" s="76" t="s">
        <v>61</v>
      </c>
      <c r="H80" s="77"/>
      <c r="I80" s="78"/>
    </row>
    <row r="81" spans="1:9" ht="15.75" thickBot="1" x14ac:dyDescent="0.3">
      <c r="A81" s="5">
        <v>1</v>
      </c>
      <c r="B81" s="55" t="s">
        <v>77</v>
      </c>
      <c r="C81" s="40"/>
      <c r="D81" s="9">
        <v>1</v>
      </c>
      <c r="E81" s="41">
        <v>3.93</v>
      </c>
      <c r="F81" s="42"/>
      <c r="G81" s="41">
        <f>E81*D81</f>
        <v>3.93</v>
      </c>
      <c r="H81" s="43"/>
      <c r="I81" s="42"/>
    </row>
    <row r="82" spans="1:9" ht="15.75" thickBot="1" x14ac:dyDescent="0.3">
      <c r="A82" s="5">
        <v>2</v>
      </c>
      <c r="B82" s="55" t="s">
        <v>64</v>
      </c>
      <c r="C82" s="40"/>
      <c r="D82" s="12">
        <v>9.2499999999999999E-2</v>
      </c>
      <c r="E82" s="41"/>
      <c r="F82" s="42"/>
      <c r="G82" s="82"/>
      <c r="H82" s="83"/>
      <c r="I82" s="84"/>
    </row>
    <row r="83" spans="1:9" ht="15.75" thickBot="1" x14ac:dyDescent="0.3">
      <c r="A83" s="5"/>
      <c r="B83" s="85" t="s">
        <v>78</v>
      </c>
      <c r="C83" s="86"/>
      <c r="D83" s="9"/>
      <c r="E83" s="87"/>
      <c r="F83" s="88"/>
      <c r="G83" s="89">
        <f>G81-G82</f>
        <v>3.93</v>
      </c>
      <c r="H83" s="90"/>
      <c r="I83" s="91"/>
    </row>
    <row r="84" spans="1:9" ht="15.75" thickBot="1" x14ac:dyDescent="0.3">
      <c r="A84" s="76" t="s">
        <v>139</v>
      </c>
      <c r="B84" s="77"/>
      <c r="C84" s="78"/>
      <c r="D84" s="8" t="s">
        <v>59</v>
      </c>
      <c r="E84" s="76" t="s">
        <v>60</v>
      </c>
      <c r="F84" s="78"/>
      <c r="G84" s="76" t="s">
        <v>61</v>
      </c>
      <c r="H84" s="77"/>
      <c r="I84" s="78"/>
    </row>
    <row r="85" spans="1:9" ht="15.75" thickBot="1" x14ac:dyDescent="0.3">
      <c r="A85" s="5">
        <v>1</v>
      </c>
      <c r="B85" s="55" t="s">
        <v>140</v>
      </c>
      <c r="C85" s="40"/>
      <c r="D85" s="9">
        <v>1</v>
      </c>
      <c r="E85" s="41">
        <v>9.09</v>
      </c>
      <c r="F85" s="42"/>
      <c r="G85" s="41">
        <f>E85*D85</f>
        <v>9.09</v>
      </c>
      <c r="H85" s="43"/>
      <c r="I85" s="42"/>
    </row>
    <row r="86" spans="1:9" ht="15.75" thickBot="1" x14ac:dyDescent="0.3">
      <c r="A86" s="5">
        <v>2</v>
      </c>
      <c r="B86" s="55" t="s">
        <v>74</v>
      </c>
      <c r="C86" s="40"/>
      <c r="D86" s="12">
        <v>9.2499999999999999E-2</v>
      </c>
      <c r="E86" s="41"/>
      <c r="F86" s="42"/>
      <c r="G86" s="41"/>
      <c r="H86" s="43"/>
      <c r="I86" s="42"/>
    </row>
    <row r="87" spans="1:9" ht="15.75" thickBot="1" x14ac:dyDescent="0.3">
      <c r="A87" s="5"/>
      <c r="B87" s="85" t="s">
        <v>140</v>
      </c>
      <c r="C87" s="86"/>
      <c r="D87" s="9"/>
      <c r="E87" s="87"/>
      <c r="F87" s="88"/>
      <c r="G87" s="89">
        <f>G85-G86</f>
        <v>9.09</v>
      </c>
      <c r="H87" s="90"/>
      <c r="I87" s="91"/>
    </row>
    <row r="88" spans="1:9" ht="15.75" thickBot="1" x14ac:dyDescent="0.3">
      <c r="A88" s="93" t="s">
        <v>79</v>
      </c>
      <c r="B88" s="94"/>
      <c r="C88" s="94"/>
      <c r="D88" s="94"/>
      <c r="E88" s="94"/>
      <c r="F88" s="95"/>
      <c r="G88" s="96">
        <f>G56+G63+G69+G75+G79+G83+G87</f>
        <v>551.9982</v>
      </c>
      <c r="H88" s="97"/>
      <c r="I88" s="98"/>
    </row>
    <row r="89" spans="1:9" ht="15" customHeight="1" x14ac:dyDescent="0.25">
      <c r="A89" s="99" t="s">
        <v>80</v>
      </c>
      <c r="B89" s="99"/>
      <c r="C89" s="99"/>
      <c r="D89" s="99"/>
      <c r="E89" s="99"/>
      <c r="F89" s="99"/>
      <c r="G89" s="101"/>
      <c r="H89" s="101"/>
      <c r="I89" s="101"/>
    </row>
    <row r="90" spans="1:9" ht="15.75" thickBot="1" x14ac:dyDescent="0.3">
      <c r="A90" s="100"/>
      <c r="B90" s="100"/>
      <c r="C90" s="100"/>
      <c r="D90" s="100"/>
      <c r="E90" s="100"/>
      <c r="F90" s="100"/>
      <c r="G90" s="102"/>
      <c r="H90" s="102"/>
      <c r="I90" s="102"/>
    </row>
    <row r="91" spans="1:9" ht="15.75" thickBot="1" x14ac:dyDescent="0.3">
      <c r="A91" s="44" t="s">
        <v>81</v>
      </c>
      <c r="B91" s="45"/>
      <c r="C91" s="45"/>
      <c r="D91" s="45"/>
      <c r="E91" s="45"/>
      <c r="F91" s="45"/>
      <c r="G91" s="45"/>
      <c r="H91" s="45"/>
      <c r="I91" s="50"/>
    </row>
    <row r="92" spans="1:9" ht="15.75" thickBot="1" x14ac:dyDescent="0.3">
      <c r="A92" s="47" t="s">
        <v>82</v>
      </c>
      <c r="B92" s="49"/>
      <c r="C92" s="3" t="s">
        <v>83</v>
      </c>
      <c r="D92" s="47" t="s">
        <v>84</v>
      </c>
      <c r="E92" s="49"/>
      <c r="F92" s="47" t="s">
        <v>59</v>
      </c>
      <c r="G92" s="49"/>
      <c r="H92" s="47" t="s">
        <v>85</v>
      </c>
      <c r="I92" s="49"/>
    </row>
    <row r="93" spans="1:9" ht="15.75" thickBot="1" x14ac:dyDescent="0.3">
      <c r="A93" s="55" t="s">
        <v>86</v>
      </c>
      <c r="B93" s="40"/>
      <c r="C93" s="15">
        <v>13</v>
      </c>
      <c r="D93" s="103">
        <v>12</v>
      </c>
      <c r="E93" s="104"/>
      <c r="F93" s="103">
        <v>2</v>
      </c>
      <c r="G93" s="104"/>
      <c r="H93" s="89">
        <f>C93/D93*F93</f>
        <v>2.1666666666666665</v>
      </c>
      <c r="I93" s="91"/>
    </row>
    <row r="94" spans="1:9" ht="15.75" thickBot="1" x14ac:dyDescent="0.3">
      <c r="A94" s="55" t="s">
        <v>129</v>
      </c>
      <c r="B94" s="40"/>
      <c r="C94" s="14">
        <v>15</v>
      </c>
      <c r="D94" s="103">
        <v>12</v>
      </c>
      <c r="E94" s="104"/>
      <c r="F94" s="103">
        <v>2</v>
      </c>
      <c r="G94" s="104"/>
      <c r="H94" s="89">
        <f t="shared" ref="H94:H102" si="0">C94/D94*F94</f>
        <v>2.5</v>
      </c>
      <c r="I94" s="91"/>
    </row>
    <row r="95" spans="1:9" ht="15.75" thickBot="1" x14ac:dyDescent="0.3">
      <c r="A95" s="55" t="s">
        <v>87</v>
      </c>
      <c r="B95" s="40"/>
      <c r="C95" s="14">
        <v>14</v>
      </c>
      <c r="D95" s="103">
        <v>12</v>
      </c>
      <c r="E95" s="104"/>
      <c r="F95" s="103">
        <v>2</v>
      </c>
      <c r="G95" s="104"/>
      <c r="H95" s="89">
        <f t="shared" si="0"/>
        <v>2.3333333333333335</v>
      </c>
      <c r="I95" s="91"/>
    </row>
    <row r="96" spans="1:9" ht="15.75" thickBot="1" x14ac:dyDescent="0.3">
      <c r="A96" s="55" t="s">
        <v>88</v>
      </c>
      <c r="B96" s="40"/>
      <c r="C96" s="14">
        <v>22</v>
      </c>
      <c r="D96" s="103">
        <v>12</v>
      </c>
      <c r="E96" s="104"/>
      <c r="F96" s="103">
        <v>2</v>
      </c>
      <c r="G96" s="104"/>
      <c r="H96" s="89">
        <f t="shared" si="0"/>
        <v>3.6666666666666665</v>
      </c>
      <c r="I96" s="91"/>
    </row>
    <row r="97" spans="1:9" ht="15.75" thickBot="1" x14ac:dyDescent="0.3">
      <c r="A97" s="55" t="s">
        <v>89</v>
      </c>
      <c r="B97" s="40"/>
      <c r="C97" s="14">
        <v>5</v>
      </c>
      <c r="D97" s="103">
        <v>24</v>
      </c>
      <c r="E97" s="104"/>
      <c r="F97" s="103">
        <v>1</v>
      </c>
      <c r="G97" s="104"/>
      <c r="H97" s="89">
        <f t="shared" si="0"/>
        <v>0.20833333333333334</v>
      </c>
      <c r="I97" s="91"/>
    </row>
    <row r="98" spans="1:9" ht="15.75" thickBot="1" x14ac:dyDescent="0.3">
      <c r="A98" s="55" t="s">
        <v>90</v>
      </c>
      <c r="B98" s="40"/>
      <c r="C98" s="14">
        <v>20</v>
      </c>
      <c r="D98" s="103">
        <v>24</v>
      </c>
      <c r="E98" s="104"/>
      <c r="F98" s="103">
        <v>1</v>
      </c>
      <c r="G98" s="104"/>
      <c r="H98" s="89">
        <f t="shared" si="0"/>
        <v>0.83333333333333337</v>
      </c>
      <c r="I98" s="91"/>
    </row>
    <row r="99" spans="1:9" ht="15.75" thickBot="1" x14ac:dyDescent="0.3">
      <c r="A99" s="55" t="s">
        <v>130</v>
      </c>
      <c r="B99" s="40"/>
      <c r="C99" s="14">
        <v>3</v>
      </c>
      <c r="D99" s="103">
        <v>12</v>
      </c>
      <c r="E99" s="104"/>
      <c r="F99" s="103">
        <v>3</v>
      </c>
      <c r="G99" s="104"/>
      <c r="H99" s="89">
        <f t="shared" si="0"/>
        <v>0.75</v>
      </c>
      <c r="I99" s="91"/>
    </row>
    <row r="100" spans="1:9" ht="15.75" thickBot="1" x14ac:dyDescent="0.3">
      <c r="A100" s="55" t="s">
        <v>91</v>
      </c>
      <c r="B100" s="40"/>
      <c r="C100" s="14">
        <v>7</v>
      </c>
      <c r="D100" s="103">
        <v>24</v>
      </c>
      <c r="E100" s="104"/>
      <c r="F100" s="103">
        <v>1</v>
      </c>
      <c r="G100" s="104"/>
      <c r="H100" s="89">
        <f t="shared" si="0"/>
        <v>0.29166666666666669</v>
      </c>
      <c r="I100" s="91"/>
    </row>
    <row r="101" spans="1:9" ht="15.75" thickBot="1" x14ac:dyDescent="0.3">
      <c r="A101" s="55" t="s">
        <v>92</v>
      </c>
      <c r="B101" s="40"/>
      <c r="C101" s="14">
        <v>2</v>
      </c>
      <c r="D101" s="103">
        <v>12</v>
      </c>
      <c r="E101" s="104"/>
      <c r="F101" s="103">
        <v>1</v>
      </c>
      <c r="G101" s="104"/>
      <c r="H101" s="89">
        <f t="shared" si="0"/>
        <v>0.16666666666666666</v>
      </c>
      <c r="I101" s="91"/>
    </row>
    <row r="102" spans="1:9" ht="15.75" thickBot="1" x14ac:dyDescent="0.3">
      <c r="A102" s="55" t="s">
        <v>131</v>
      </c>
      <c r="B102" s="40"/>
      <c r="C102" s="14">
        <v>6</v>
      </c>
      <c r="D102" s="103">
        <v>12</v>
      </c>
      <c r="E102" s="104"/>
      <c r="F102" s="103">
        <v>1</v>
      </c>
      <c r="G102" s="104"/>
      <c r="H102" s="89">
        <f t="shared" si="0"/>
        <v>0.5</v>
      </c>
      <c r="I102" s="91"/>
    </row>
    <row r="103" spans="1:9" ht="15.75" thickBot="1" x14ac:dyDescent="0.3">
      <c r="A103" s="85" t="s">
        <v>93</v>
      </c>
      <c r="B103" s="86"/>
      <c r="C103" s="14"/>
      <c r="D103" s="103"/>
      <c r="E103" s="104"/>
      <c r="F103" s="103"/>
      <c r="G103" s="104"/>
      <c r="H103" s="89">
        <f>SUM(H93:H102)</f>
        <v>13.416666666666666</v>
      </c>
      <c r="I103" s="91"/>
    </row>
    <row r="104" spans="1:9" ht="15.75" thickBot="1" x14ac:dyDescent="0.3">
      <c r="A104" s="55" t="s">
        <v>94</v>
      </c>
      <c r="B104" s="40"/>
      <c r="C104" s="6">
        <v>9.2499999999999999E-2</v>
      </c>
      <c r="D104" s="103"/>
      <c r="E104" s="104"/>
      <c r="F104" s="103"/>
      <c r="G104" s="104"/>
      <c r="H104" s="105"/>
      <c r="I104" s="106"/>
    </row>
    <row r="105" spans="1:9" ht="15.75" thickBot="1" x14ac:dyDescent="0.3">
      <c r="A105" s="44" t="s">
        <v>95</v>
      </c>
      <c r="B105" s="45"/>
      <c r="C105" s="45"/>
      <c r="D105" s="45"/>
      <c r="E105" s="46"/>
      <c r="F105" s="107"/>
      <c r="G105" s="108"/>
      <c r="H105" s="96">
        <f>H103-H104</f>
        <v>13.416666666666666</v>
      </c>
      <c r="I105" s="98"/>
    </row>
    <row r="106" spans="1:9" ht="15.75" thickBot="1" x14ac:dyDescent="0.3">
      <c r="A106" s="44" t="s">
        <v>96</v>
      </c>
      <c r="B106" s="45"/>
      <c r="C106" s="45"/>
      <c r="D106" s="45"/>
      <c r="E106" s="45"/>
      <c r="F106" s="45"/>
      <c r="G106" s="45"/>
      <c r="H106" s="45"/>
      <c r="I106" s="50"/>
    </row>
    <row r="107" spans="1:9" ht="15.75" thickBot="1" x14ac:dyDescent="0.3">
      <c r="A107" s="47" t="s">
        <v>82</v>
      </c>
      <c r="B107" s="49"/>
      <c r="C107" s="3" t="s">
        <v>83</v>
      </c>
      <c r="D107" s="47" t="s">
        <v>84</v>
      </c>
      <c r="E107" s="49"/>
      <c r="F107" s="47" t="s">
        <v>59</v>
      </c>
      <c r="G107" s="49"/>
      <c r="H107" s="47" t="s">
        <v>85</v>
      </c>
      <c r="I107" s="49"/>
    </row>
    <row r="108" spans="1:9" ht="15.75" thickBot="1" x14ac:dyDescent="0.3">
      <c r="A108" s="55" t="s">
        <v>97</v>
      </c>
      <c r="B108" s="40"/>
      <c r="C108" s="14">
        <v>7.0039999999999996</v>
      </c>
      <c r="D108" s="103">
        <v>6</v>
      </c>
      <c r="E108" s="104"/>
      <c r="F108" s="103">
        <v>1</v>
      </c>
      <c r="G108" s="104"/>
      <c r="H108" s="89">
        <f>C108/D108*F108</f>
        <v>1.1673333333333333</v>
      </c>
      <c r="I108" s="91"/>
    </row>
    <row r="109" spans="1:9" ht="15.75" thickBot="1" x14ac:dyDescent="0.3">
      <c r="A109" s="55" t="s">
        <v>132</v>
      </c>
      <c r="B109" s="40"/>
      <c r="C109" s="14">
        <v>6.0039999999999996</v>
      </c>
      <c r="D109" s="103">
        <v>36</v>
      </c>
      <c r="E109" s="104"/>
      <c r="F109" s="103">
        <v>1</v>
      </c>
      <c r="G109" s="104"/>
      <c r="H109" s="89">
        <f>C109/D109*F109</f>
        <v>0.16677777777777777</v>
      </c>
      <c r="I109" s="91"/>
    </row>
    <row r="110" spans="1:9" ht="15.75" thickBot="1" x14ac:dyDescent="0.3">
      <c r="A110" s="55" t="s">
        <v>133</v>
      </c>
      <c r="B110" s="40"/>
      <c r="C110" s="14">
        <v>2.004</v>
      </c>
      <c r="D110" s="103">
        <v>36</v>
      </c>
      <c r="E110" s="104"/>
      <c r="F110" s="103">
        <v>1</v>
      </c>
      <c r="G110" s="104"/>
      <c r="H110" s="89">
        <f>C110/D110*F110</f>
        <v>5.566666666666667E-2</v>
      </c>
      <c r="I110" s="91"/>
    </row>
    <row r="111" spans="1:9" ht="15.75" thickBot="1" x14ac:dyDescent="0.3">
      <c r="A111" s="55" t="s">
        <v>134</v>
      </c>
      <c r="B111" s="40"/>
      <c r="C111" s="14">
        <v>0</v>
      </c>
      <c r="D111" s="103">
        <v>36</v>
      </c>
      <c r="E111" s="104"/>
      <c r="F111" s="103">
        <v>1</v>
      </c>
      <c r="G111" s="104"/>
      <c r="H111" s="89">
        <f>C111/D111*F111</f>
        <v>0</v>
      </c>
      <c r="I111" s="91"/>
    </row>
    <row r="112" spans="1:9" ht="15.75" thickBot="1" x14ac:dyDescent="0.3">
      <c r="A112" s="55" t="s">
        <v>185</v>
      </c>
      <c r="B112" s="40"/>
      <c r="C112" s="14">
        <v>74.03</v>
      </c>
      <c r="D112" s="103">
        <v>36</v>
      </c>
      <c r="E112" s="104"/>
      <c r="F112" s="103">
        <v>1</v>
      </c>
      <c r="G112" s="104"/>
      <c r="H112" s="89">
        <f>C112/D112*F112</f>
        <v>2.0563888888888888</v>
      </c>
      <c r="I112" s="91"/>
    </row>
    <row r="113" spans="1:9" ht="15.75" thickBot="1" x14ac:dyDescent="0.3">
      <c r="A113" s="85" t="s">
        <v>93</v>
      </c>
      <c r="B113" s="86"/>
      <c r="C113" s="9"/>
      <c r="D113" s="103"/>
      <c r="E113" s="104"/>
      <c r="F113" s="103"/>
      <c r="G113" s="104"/>
      <c r="H113" s="89">
        <f>SUM(H108:I112)</f>
        <v>3.4461666666666666</v>
      </c>
      <c r="I113" s="91"/>
    </row>
    <row r="114" spans="1:9" ht="15.75" thickBot="1" x14ac:dyDescent="0.3">
      <c r="A114" s="55" t="s">
        <v>94</v>
      </c>
      <c r="B114" s="40"/>
      <c r="C114" s="6">
        <v>9.2499999999999999E-2</v>
      </c>
      <c r="D114" s="103"/>
      <c r="E114" s="104"/>
      <c r="F114" s="103"/>
      <c r="G114" s="104"/>
      <c r="H114" s="105"/>
      <c r="I114" s="106"/>
    </row>
    <row r="115" spans="1:9" ht="15.75" thickBot="1" x14ac:dyDescent="0.3">
      <c r="A115" s="44" t="s">
        <v>98</v>
      </c>
      <c r="B115" s="45"/>
      <c r="C115" s="45"/>
      <c r="D115" s="45"/>
      <c r="E115" s="50"/>
      <c r="F115" s="109"/>
      <c r="G115" s="108"/>
      <c r="H115" s="96">
        <f>H113-H114</f>
        <v>3.4461666666666666</v>
      </c>
      <c r="I115" s="98"/>
    </row>
    <row r="116" spans="1:9" ht="15.75" thickBot="1" x14ac:dyDescent="0.3">
      <c r="A116" s="44" t="s">
        <v>99</v>
      </c>
      <c r="B116" s="45"/>
      <c r="C116" s="45"/>
      <c r="D116" s="45"/>
      <c r="E116" s="45"/>
      <c r="F116" s="45"/>
      <c r="G116" s="45"/>
      <c r="H116" s="45"/>
      <c r="I116" s="50"/>
    </row>
    <row r="117" spans="1:9" ht="15.75" thickBot="1" x14ac:dyDescent="0.3">
      <c r="A117" s="47" t="s">
        <v>100</v>
      </c>
      <c r="B117" s="48"/>
      <c r="C117" s="48"/>
      <c r="D117" s="48"/>
      <c r="E117" s="48"/>
      <c r="F117" s="48"/>
      <c r="G117" s="49"/>
      <c r="H117" s="47" t="s">
        <v>10</v>
      </c>
      <c r="I117" s="49"/>
    </row>
    <row r="118" spans="1:9" ht="15.75" thickBot="1" x14ac:dyDescent="0.3">
      <c r="A118" s="55" t="s">
        <v>101</v>
      </c>
      <c r="B118" s="39"/>
      <c r="C118" s="39"/>
      <c r="D118" s="39"/>
      <c r="E118" s="39"/>
      <c r="F118" s="39"/>
      <c r="G118" s="40"/>
      <c r="H118" s="89">
        <f>G6</f>
        <v>1691.6280000000002</v>
      </c>
      <c r="I118" s="91"/>
    </row>
    <row r="119" spans="1:9" ht="15.75" thickBot="1" x14ac:dyDescent="0.3">
      <c r="A119" s="55" t="s">
        <v>102</v>
      </c>
      <c r="B119" s="39"/>
      <c r="C119" s="39"/>
      <c r="D119" s="39"/>
      <c r="E119" s="39"/>
      <c r="F119" s="39"/>
      <c r="G119" s="40"/>
      <c r="H119" s="89">
        <f>E49</f>
        <v>1072.5739140200001</v>
      </c>
      <c r="I119" s="91"/>
    </row>
    <row r="120" spans="1:9" ht="15.75" thickBot="1" x14ac:dyDescent="0.3">
      <c r="A120" s="55" t="s">
        <v>103</v>
      </c>
      <c r="B120" s="39"/>
      <c r="C120" s="39"/>
      <c r="D120" s="39"/>
      <c r="E120" s="39"/>
      <c r="F120" s="39"/>
      <c r="G120" s="40"/>
      <c r="H120" s="89">
        <f>G56</f>
        <v>95.244599999999991</v>
      </c>
      <c r="I120" s="91"/>
    </row>
    <row r="121" spans="1:9" ht="15.75" thickBot="1" x14ac:dyDescent="0.3">
      <c r="A121" s="55" t="s">
        <v>104</v>
      </c>
      <c r="B121" s="39"/>
      <c r="C121" s="39"/>
      <c r="D121" s="39"/>
      <c r="E121" s="39"/>
      <c r="F121" s="39"/>
      <c r="G121" s="40"/>
      <c r="H121" s="89">
        <f>G63</f>
        <v>320.31660000000005</v>
      </c>
      <c r="I121" s="91"/>
    </row>
    <row r="122" spans="1:9" ht="15.75" thickBot="1" x14ac:dyDescent="0.3">
      <c r="A122" s="55" t="s">
        <v>105</v>
      </c>
      <c r="B122" s="39"/>
      <c r="C122" s="39"/>
      <c r="D122" s="39"/>
      <c r="E122" s="39"/>
      <c r="F122" s="39"/>
      <c r="G122" s="40"/>
      <c r="H122" s="89">
        <f>G69</f>
        <v>107.19</v>
      </c>
      <c r="I122" s="91"/>
    </row>
    <row r="123" spans="1:9" ht="15.75" thickBot="1" x14ac:dyDescent="0.3">
      <c r="A123" s="55" t="s">
        <v>106</v>
      </c>
      <c r="B123" s="39"/>
      <c r="C123" s="39"/>
      <c r="D123" s="39"/>
      <c r="E123" s="39"/>
      <c r="F123" s="39"/>
      <c r="G123" s="40"/>
      <c r="H123" s="89">
        <f>G75</f>
        <v>9.74</v>
      </c>
      <c r="I123" s="91"/>
    </row>
    <row r="124" spans="1:9" ht="15.75" thickBot="1" x14ac:dyDescent="0.3">
      <c r="A124" s="55" t="s">
        <v>73</v>
      </c>
      <c r="B124" s="39"/>
      <c r="C124" s="39"/>
      <c r="D124" s="39"/>
      <c r="E124" s="39"/>
      <c r="F124" s="39"/>
      <c r="G124" s="40"/>
      <c r="H124" s="89">
        <f>G79</f>
        <v>6.4870000000000001</v>
      </c>
      <c r="I124" s="91"/>
    </row>
    <row r="125" spans="1:9" ht="15.75" thickBot="1" x14ac:dyDescent="0.3">
      <c r="A125" s="124" t="s">
        <v>107</v>
      </c>
      <c r="B125" s="125"/>
      <c r="C125" s="125"/>
      <c r="D125" s="125"/>
      <c r="E125" s="125"/>
      <c r="F125" s="125"/>
      <c r="G125" s="126"/>
      <c r="H125" s="127">
        <f>G83</f>
        <v>3.93</v>
      </c>
      <c r="I125" s="128"/>
    </row>
    <row r="126" spans="1:9" ht="15.75" thickBot="1" x14ac:dyDescent="0.3">
      <c r="A126" s="124" t="s">
        <v>141</v>
      </c>
      <c r="B126" s="125"/>
      <c r="C126" s="125"/>
      <c r="D126" s="125"/>
      <c r="E126" s="125"/>
      <c r="F126" s="125"/>
      <c r="G126" s="126"/>
      <c r="H126" s="127">
        <f>G87</f>
        <v>9.09</v>
      </c>
      <c r="I126" s="128"/>
    </row>
    <row r="127" spans="1:9" ht="15.75" thickBot="1" x14ac:dyDescent="0.3">
      <c r="A127" s="124" t="s">
        <v>108</v>
      </c>
      <c r="B127" s="125"/>
      <c r="C127" s="125"/>
      <c r="D127" s="125"/>
      <c r="E127" s="125"/>
      <c r="F127" s="125"/>
      <c r="G127" s="126"/>
      <c r="H127" s="127">
        <f>22.63*1</f>
        <v>22.63</v>
      </c>
      <c r="I127" s="128"/>
    </row>
    <row r="128" spans="1:9" ht="15.75" thickBot="1" x14ac:dyDescent="0.3">
      <c r="A128" s="55" t="s">
        <v>109</v>
      </c>
      <c r="B128" s="39"/>
      <c r="C128" s="39"/>
      <c r="D128" s="39"/>
      <c r="E128" s="39"/>
      <c r="F128" s="39"/>
      <c r="G128" s="40"/>
      <c r="H128" s="89">
        <f>H105</f>
        <v>13.416666666666666</v>
      </c>
      <c r="I128" s="91"/>
    </row>
    <row r="129" spans="1:9" ht="15.75" thickBot="1" x14ac:dyDescent="0.3">
      <c r="A129" s="55" t="s">
        <v>110</v>
      </c>
      <c r="B129" s="39"/>
      <c r="C129" s="39"/>
      <c r="D129" s="39"/>
      <c r="E129" s="39"/>
      <c r="F129" s="39"/>
      <c r="G129" s="40"/>
      <c r="H129" s="89">
        <f>H115</f>
        <v>3.4461666666666666</v>
      </c>
      <c r="I129" s="91"/>
    </row>
    <row r="130" spans="1:9" ht="15.75" thickBot="1" x14ac:dyDescent="0.3">
      <c r="A130" s="44" t="s">
        <v>111</v>
      </c>
      <c r="B130" s="45"/>
      <c r="C130" s="45"/>
      <c r="D130" s="45"/>
      <c r="E130" s="45"/>
      <c r="F130" s="45"/>
      <c r="G130" s="50"/>
      <c r="H130" s="96">
        <f>SUM(H118:I129)</f>
        <v>3355.6929473533332</v>
      </c>
      <c r="I130" s="98"/>
    </row>
    <row r="131" spans="1:9" ht="15.75" thickBot="1" x14ac:dyDescent="0.3">
      <c r="A131" s="115" t="s">
        <v>151</v>
      </c>
      <c r="B131" s="116"/>
      <c r="C131" s="116"/>
      <c r="D131" s="116"/>
      <c r="E131" s="116"/>
      <c r="F131" s="116"/>
      <c r="G131" s="116"/>
      <c r="H131" s="117">
        <f>H130/20.91</f>
        <v>160.48268519145543</v>
      </c>
      <c r="I131" s="118"/>
    </row>
    <row r="132" spans="1:9" ht="15.75" thickBot="1" x14ac:dyDescent="0.3">
      <c r="A132" s="110" t="s">
        <v>112</v>
      </c>
      <c r="B132" s="111"/>
      <c r="C132" s="111"/>
      <c r="D132" s="111"/>
      <c r="E132" s="111"/>
      <c r="F132" s="111"/>
      <c r="G132" s="112"/>
      <c r="H132" s="119">
        <v>0.1066</v>
      </c>
      <c r="I132" s="120"/>
    </row>
    <row r="133" spans="1:9" ht="15.75" thickBot="1" x14ac:dyDescent="0.3">
      <c r="A133" s="115" t="s">
        <v>157</v>
      </c>
      <c r="B133" s="116"/>
      <c r="C133" s="116"/>
      <c r="D133" s="116"/>
      <c r="E133" s="116"/>
      <c r="F133" s="116"/>
      <c r="G133" s="121"/>
      <c r="H133" s="122">
        <f>H131*110.66%</f>
        <v>177.59013943286459</v>
      </c>
      <c r="I133" s="123"/>
    </row>
    <row r="134" spans="1:9" ht="15.75" thickBot="1" x14ac:dyDescent="0.3">
      <c r="A134" s="110" t="s">
        <v>113</v>
      </c>
      <c r="B134" s="111"/>
      <c r="C134" s="111"/>
      <c r="D134" s="111"/>
      <c r="E134" s="111"/>
      <c r="F134" s="111"/>
      <c r="G134" s="112"/>
      <c r="H134" s="113">
        <f>H133*20.91</f>
        <v>3713.4098155411984</v>
      </c>
      <c r="I134" s="114"/>
    </row>
    <row r="135" spans="1:9" ht="15.75" thickBot="1" x14ac:dyDescent="0.3">
      <c r="B135" s="44" t="s">
        <v>114</v>
      </c>
      <c r="C135" s="45"/>
      <c r="D135" s="45"/>
      <c r="E135" s="50"/>
    </row>
    <row r="136" spans="1:9" ht="15.75" thickBot="1" x14ac:dyDescent="0.3">
      <c r="B136" s="47" t="s">
        <v>100</v>
      </c>
      <c r="C136" s="49"/>
      <c r="D136" s="16" t="s">
        <v>9</v>
      </c>
      <c r="E136" s="3" t="s">
        <v>10</v>
      </c>
    </row>
    <row r="137" spans="1:9" ht="15.75" thickBot="1" x14ac:dyDescent="0.3">
      <c r="B137" s="5">
        <v>1</v>
      </c>
      <c r="C137" s="31" t="s">
        <v>115</v>
      </c>
      <c r="D137" s="17">
        <v>5.1000000000000004E-3</v>
      </c>
      <c r="E137" s="14">
        <f>H130*D137</f>
        <v>17.114034031502001</v>
      </c>
    </row>
    <row r="138" spans="1:9" ht="15.75" thickBot="1" x14ac:dyDescent="0.3">
      <c r="B138" s="5">
        <v>2</v>
      </c>
      <c r="C138" s="31" t="s">
        <v>116</v>
      </c>
      <c r="D138" s="17">
        <v>5.0000000000000001E-3</v>
      </c>
      <c r="E138" s="14">
        <f>H130*D138</f>
        <v>16.778464736766665</v>
      </c>
    </row>
    <row r="139" spans="1:9" ht="15.75" thickBot="1" x14ac:dyDescent="0.3">
      <c r="B139" s="5"/>
      <c r="C139" s="7" t="s">
        <v>117</v>
      </c>
      <c r="D139" s="19">
        <f>SUM(D137:D138)</f>
        <v>1.0100000000000001E-2</v>
      </c>
      <c r="E139" s="21">
        <f>SUM(E137:E138)</f>
        <v>33.892498768268666</v>
      </c>
    </row>
    <row r="140" spans="1:9" ht="15.75" thickBot="1" x14ac:dyDescent="0.3">
      <c r="B140" s="5">
        <v>3</v>
      </c>
      <c r="C140" s="31" t="s">
        <v>118</v>
      </c>
      <c r="D140" s="17">
        <v>0.01</v>
      </c>
      <c r="E140" s="14">
        <f>H130*D140</f>
        <v>33.55692947353333</v>
      </c>
      <c r="I140" s="20"/>
    </row>
    <row r="141" spans="1:9" ht="15.75" thickBot="1" x14ac:dyDescent="0.3">
      <c r="B141" s="16"/>
      <c r="C141" s="7" t="s">
        <v>119</v>
      </c>
      <c r="D141" s="19">
        <f>SUM(D140)</f>
        <v>0.01</v>
      </c>
      <c r="E141" s="21">
        <f>SUM(E140)</f>
        <v>33.55692947353333</v>
      </c>
    </row>
    <row r="142" spans="1:9" ht="15.75" thickBot="1" x14ac:dyDescent="0.3">
      <c r="B142" s="5">
        <v>4</v>
      </c>
      <c r="C142" s="31" t="s">
        <v>120</v>
      </c>
      <c r="D142" s="17">
        <v>0.05</v>
      </c>
      <c r="E142" s="14">
        <f>H130*D142</f>
        <v>167.78464736766668</v>
      </c>
      <c r="H142" s="20"/>
    </row>
    <row r="143" spans="1:9" ht="15.75" thickBot="1" x14ac:dyDescent="0.3">
      <c r="B143" s="5">
        <v>5</v>
      </c>
      <c r="C143" s="31" t="s">
        <v>121</v>
      </c>
      <c r="D143" s="17">
        <v>6.4999999999999997E-3</v>
      </c>
      <c r="E143" s="14">
        <f>H130*D143</f>
        <v>21.812004157796665</v>
      </c>
      <c r="I143" s="20"/>
    </row>
    <row r="144" spans="1:9" ht="15.75" thickBot="1" x14ac:dyDescent="0.3">
      <c r="B144" s="5">
        <v>6</v>
      </c>
      <c r="C144" s="31" t="s">
        <v>122</v>
      </c>
      <c r="D144" s="17">
        <v>0.03</v>
      </c>
      <c r="E144" s="14">
        <f>H130*D144</f>
        <v>100.67078842059999</v>
      </c>
      <c r="I144" s="20"/>
    </row>
    <row r="145" spans="1:9" ht="15.75" thickBot="1" x14ac:dyDescent="0.3">
      <c r="B145" s="5"/>
      <c r="C145" s="7" t="s">
        <v>123</v>
      </c>
      <c r="D145" s="19">
        <f>SUM(D142:D144)</f>
        <v>8.6499999999999994E-2</v>
      </c>
      <c r="E145" s="21">
        <f>SUM(E142:E144)</f>
        <v>290.26743994606335</v>
      </c>
      <c r="I145" s="20"/>
    </row>
    <row r="146" spans="1:9" ht="15.75" thickBot="1" x14ac:dyDescent="0.3">
      <c r="B146" s="44" t="s">
        <v>124</v>
      </c>
      <c r="C146" s="50"/>
      <c r="D146" s="18">
        <f>D145+D141+D139</f>
        <v>0.10659999999999999</v>
      </c>
      <c r="E146" s="22">
        <f>E145+E141+E139</f>
        <v>357.71686818786532</v>
      </c>
      <c r="I146" s="20"/>
    </row>
    <row r="147" spans="1:9" ht="15.75" thickBot="1" x14ac:dyDescent="0.3">
      <c r="A147" s="110" t="s">
        <v>161</v>
      </c>
      <c r="B147" s="111"/>
      <c r="C147" s="111"/>
      <c r="D147" s="111"/>
      <c r="E147" s="111"/>
      <c r="F147" s="111"/>
      <c r="G147" s="112"/>
      <c r="H147" s="113">
        <f>H134*12</f>
        <v>44560.917786494378</v>
      </c>
      <c r="I147" s="114"/>
    </row>
  </sheetData>
  <mergeCells count="351">
    <mergeCell ref="A128:G128"/>
    <mergeCell ref="H128:I128"/>
    <mergeCell ref="A129:G129"/>
    <mergeCell ref="H129:I129"/>
    <mergeCell ref="A130:G130"/>
    <mergeCell ref="H130:I130"/>
    <mergeCell ref="A125:G125"/>
    <mergeCell ref="H125:I125"/>
    <mergeCell ref="A126:G126"/>
    <mergeCell ref="H126:I126"/>
    <mergeCell ref="A127:G127"/>
    <mergeCell ref="H127:I127"/>
    <mergeCell ref="A134:G134"/>
    <mergeCell ref="H134:I134"/>
    <mergeCell ref="B135:E135"/>
    <mergeCell ref="B136:C136"/>
    <mergeCell ref="B146:C146"/>
    <mergeCell ref="A147:G147"/>
    <mergeCell ref="H147:I147"/>
    <mergeCell ref="A131:G131"/>
    <mergeCell ref="H131:I131"/>
    <mergeCell ref="A132:G132"/>
    <mergeCell ref="H132:I132"/>
    <mergeCell ref="A133:G133"/>
    <mergeCell ref="H133:I133"/>
    <mergeCell ref="A122:G122"/>
    <mergeCell ref="H122:I122"/>
    <mergeCell ref="A123:G123"/>
    <mergeCell ref="H123:I123"/>
    <mergeCell ref="A124:G124"/>
    <mergeCell ref="H124:I124"/>
    <mergeCell ref="A120:G120"/>
    <mergeCell ref="H120:I120"/>
    <mergeCell ref="A121:G121"/>
    <mergeCell ref="H121:I121"/>
    <mergeCell ref="A117:G117"/>
    <mergeCell ref="H117:I117"/>
    <mergeCell ref="A118:G118"/>
    <mergeCell ref="H118:I118"/>
    <mergeCell ref="A119:G119"/>
    <mergeCell ref="H119:I119"/>
    <mergeCell ref="A115:E115"/>
    <mergeCell ref="F115:G115"/>
    <mergeCell ref="H115:I115"/>
    <mergeCell ref="A116:I116"/>
    <mergeCell ref="A113:B113"/>
    <mergeCell ref="D113:E113"/>
    <mergeCell ref="F113:G113"/>
    <mergeCell ref="H113:I113"/>
    <mergeCell ref="A114:B114"/>
    <mergeCell ref="D114:E114"/>
    <mergeCell ref="F114:G114"/>
    <mergeCell ref="H114:I114"/>
    <mergeCell ref="A110:B110"/>
    <mergeCell ref="D110:E110"/>
    <mergeCell ref="F110:G110"/>
    <mergeCell ref="H110:I110"/>
    <mergeCell ref="A111:B111"/>
    <mergeCell ref="D111:E111"/>
    <mergeCell ref="F111:G111"/>
    <mergeCell ref="H111:I111"/>
    <mergeCell ref="A112:B112"/>
    <mergeCell ref="D112:E112"/>
    <mergeCell ref="F112:G112"/>
    <mergeCell ref="H112:I112"/>
    <mergeCell ref="A108:B108"/>
    <mergeCell ref="D108:E108"/>
    <mergeCell ref="F108:G108"/>
    <mergeCell ref="H108:I108"/>
    <mergeCell ref="A109:B109"/>
    <mergeCell ref="D109:E109"/>
    <mergeCell ref="F109:G109"/>
    <mergeCell ref="H109:I109"/>
    <mergeCell ref="A106:I106"/>
    <mergeCell ref="A107:B107"/>
    <mergeCell ref="D107:E107"/>
    <mergeCell ref="F107:G107"/>
    <mergeCell ref="H107:I107"/>
    <mergeCell ref="A104:B104"/>
    <mergeCell ref="D104:E104"/>
    <mergeCell ref="F104:G104"/>
    <mergeCell ref="H104:I104"/>
    <mergeCell ref="A105:E105"/>
    <mergeCell ref="F105:G105"/>
    <mergeCell ref="H105:I105"/>
    <mergeCell ref="A102:B102"/>
    <mergeCell ref="D102:E102"/>
    <mergeCell ref="F102:G102"/>
    <mergeCell ref="H102:I102"/>
    <mergeCell ref="A103:B103"/>
    <mergeCell ref="D103:E103"/>
    <mergeCell ref="F103:G103"/>
    <mergeCell ref="H103:I103"/>
    <mergeCell ref="A100:B100"/>
    <mergeCell ref="D100:E100"/>
    <mergeCell ref="F100:G100"/>
    <mergeCell ref="H100:I100"/>
    <mergeCell ref="A101:B101"/>
    <mergeCell ref="D101:E101"/>
    <mergeCell ref="F101:G101"/>
    <mergeCell ref="H101:I101"/>
    <mergeCell ref="A98:B98"/>
    <mergeCell ref="D98:E98"/>
    <mergeCell ref="F98:G98"/>
    <mergeCell ref="H98:I98"/>
    <mergeCell ref="A99:B99"/>
    <mergeCell ref="D99:E99"/>
    <mergeCell ref="F99:G99"/>
    <mergeCell ref="H99:I99"/>
    <mergeCell ref="A96:B96"/>
    <mergeCell ref="D96:E96"/>
    <mergeCell ref="F96:G96"/>
    <mergeCell ref="H96:I96"/>
    <mergeCell ref="A97:B97"/>
    <mergeCell ref="D97:E97"/>
    <mergeCell ref="F97:G97"/>
    <mergeCell ref="H97:I97"/>
    <mergeCell ref="A94:B94"/>
    <mergeCell ref="D94:E94"/>
    <mergeCell ref="F94:G94"/>
    <mergeCell ref="H94:I94"/>
    <mergeCell ref="A95:B95"/>
    <mergeCell ref="D95:E95"/>
    <mergeCell ref="F95:G95"/>
    <mergeCell ref="H95:I95"/>
    <mergeCell ref="A91:I91"/>
    <mergeCell ref="A92:B92"/>
    <mergeCell ref="D92:E92"/>
    <mergeCell ref="F92:G92"/>
    <mergeCell ref="H92:I92"/>
    <mergeCell ref="A93:B93"/>
    <mergeCell ref="D93:E93"/>
    <mergeCell ref="F93:G93"/>
    <mergeCell ref="H93:I93"/>
    <mergeCell ref="B87:C87"/>
    <mergeCell ref="E87:F87"/>
    <mergeCell ref="G87:I87"/>
    <mergeCell ref="A88:F88"/>
    <mergeCell ref="G88:I88"/>
    <mergeCell ref="A89:F90"/>
    <mergeCell ref="G89:I90"/>
    <mergeCell ref="B85:C85"/>
    <mergeCell ref="E85:F85"/>
    <mergeCell ref="G85:I85"/>
    <mergeCell ref="B86:C86"/>
    <mergeCell ref="E86:F86"/>
    <mergeCell ref="G86:I86"/>
    <mergeCell ref="B83:C83"/>
    <mergeCell ref="E83:F83"/>
    <mergeCell ref="G83:I83"/>
    <mergeCell ref="A84:C84"/>
    <mergeCell ref="E84:F84"/>
    <mergeCell ref="G84:I84"/>
    <mergeCell ref="B81:C81"/>
    <mergeCell ref="E81:F81"/>
    <mergeCell ref="G81:I81"/>
    <mergeCell ref="B82:C82"/>
    <mergeCell ref="E82:F82"/>
    <mergeCell ref="G82:I82"/>
    <mergeCell ref="B79:C79"/>
    <mergeCell ref="E79:F79"/>
    <mergeCell ref="G79:I79"/>
    <mergeCell ref="A80:C80"/>
    <mergeCell ref="E80:F80"/>
    <mergeCell ref="G80:I80"/>
    <mergeCell ref="B77:C77"/>
    <mergeCell ref="E77:F77"/>
    <mergeCell ref="G77:I77"/>
    <mergeCell ref="B78:C78"/>
    <mergeCell ref="E78:F78"/>
    <mergeCell ref="G78:I78"/>
    <mergeCell ref="B75:C75"/>
    <mergeCell ref="E75:F75"/>
    <mergeCell ref="G75:I75"/>
    <mergeCell ref="A76:C76"/>
    <mergeCell ref="E76:F76"/>
    <mergeCell ref="G76:I76"/>
    <mergeCell ref="B73:C73"/>
    <mergeCell ref="E73:F73"/>
    <mergeCell ref="G73:I73"/>
    <mergeCell ref="B74:C74"/>
    <mergeCell ref="E74:F74"/>
    <mergeCell ref="G74:I74"/>
    <mergeCell ref="B71:C71"/>
    <mergeCell ref="E71:F71"/>
    <mergeCell ref="G71:I71"/>
    <mergeCell ref="B72:C72"/>
    <mergeCell ref="E72:F72"/>
    <mergeCell ref="G72:I72"/>
    <mergeCell ref="B69:C69"/>
    <mergeCell ref="E69:F69"/>
    <mergeCell ref="G69:I69"/>
    <mergeCell ref="A70:C70"/>
    <mergeCell ref="E70:F70"/>
    <mergeCell ref="G70:I70"/>
    <mergeCell ref="B67:C67"/>
    <mergeCell ref="E67:F67"/>
    <mergeCell ref="G67:I67"/>
    <mergeCell ref="B68:C68"/>
    <mergeCell ref="E68:F68"/>
    <mergeCell ref="G68:I68"/>
    <mergeCell ref="B65:C65"/>
    <mergeCell ref="E65:F65"/>
    <mergeCell ref="G65:I65"/>
    <mergeCell ref="B66:C66"/>
    <mergeCell ref="E66:F66"/>
    <mergeCell ref="G66:I66"/>
    <mergeCell ref="B63:C63"/>
    <mergeCell ref="E63:F63"/>
    <mergeCell ref="G63:I63"/>
    <mergeCell ref="A64:C64"/>
    <mergeCell ref="E64:F64"/>
    <mergeCell ref="G64:I64"/>
    <mergeCell ref="B61:C61"/>
    <mergeCell ref="E61:F61"/>
    <mergeCell ref="G61:I61"/>
    <mergeCell ref="B62:C62"/>
    <mergeCell ref="E62:F62"/>
    <mergeCell ref="G62:I62"/>
    <mergeCell ref="B59:C59"/>
    <mergeCell ref="E59:F59"/>
    <mergeCell ref="G59:I59"/>
    <mergeCell ref="B60:C60"/>
    <mergeCell ref="E60:F60"/>
    <mergeCell ref="G60:I60"/>
    <mergeCell ref="A57:C57"/>
    <mergeCell ref="E57:F57"/>
    <mergeCell ref="G57:I57"/>
    <mergeCell ref="B58:C58"/>
    <mergeCell ref="E58:F58"/>
    <mergeCell ref="G58:I58"/>
    <mergeCell ref="B55:C55"/>
    <mergeCell ref="E55:F55"/>
    <mergeCell ref="G55:I55"/>
    <mergeCell ref="B56:C56"/>
    <mergeCell ref="E56:F56"/>
    <mergeCell ref="G56:I56"/>
    <mergeCell ref="B53:C53"/>
    <mergeCell ref="E53:F53"/>
    <mergeCell ref="G53:I53"/>
    <mergeCell ref="B54:C54"/>
    <mergeCell ref="E54:F54"/>
    <mergeCell ref="G54:I54"/>
    <mergeCell ref="A50:I50"/>
    <mergeCell ref="A51:C51"/>
    <mergeCell ref="E51:F51"/>
    <mergeCell ref="G51:I51"/>
    <mergeCell ref="B52:C52"/>
    <mergeCell ref="E52:F52"/>
    <mergeCell ref="G52:I52"/>
    <mergeCell ref="A49:C49"/>
    <mergeCell ref="E49:I49"/>
    <mergeCell ref="B47:C47"/>
    <mergeCell ref="A48:C48"/>
    <mergeCell ref="B46:C46"/>
    <mergeCell ref="A45:C45"/>
    <mergeCell ref="E45:I45"/>
    <mergeCell ref="E46:I46"/>
    <mergeCell ref="E47:I47"/>
    <mergeCell ref="E48:I48"/>
    <mergeCell ref="A44:C44"/>
    <mergeCell ref="B41:C41"/>
    <mergeCell ref="B42:C42"/>
    <mergeCell ref="E41:I41"/>
    <mergeCell ref="E42:I42"/>
    <mergeCell ref="B43:C43"/>
    <mergeCell ref="E43:I43"/>
    <mergeCell ref="E44:I44"/>
    <mergeCell ref="B39:C39"/>
    <mergeCell ref="B40:C40"/>
    <mergeCell ref="A37:C37"/>
    <mergeCell ref="B38:C38"/>
    <mergeCell ref="E37:I37"/>
    <mergeCell ref="E38:I38"/>
    <mergeCell ref="E39:I39"/>
    <mergeCell ref="E40:I40"/>
    <mergeCell ref="B35:C35"/>
    <mergeCell ref="A36:C36"/>
    <mergeCell ref="B33:C33"/>
    <mergeCell ref="B34:C34"/>
    <mergeCell ref="E33:I33"/>
    <mergeCell ref="E34:I34"/>
    <mergeCell ref="E35:I35"/>
    <mergeCell ref="E36:I36"/>
    <mergeCell ref="B31:C31"/>
    <mergeCell ref="B32:C32"/>
    <mergeCell ref="A29:C29"/>
    <mergeCell ref="A30:C30"/>
    <mergeCell ref="E29:I29"/>
    <mergeCell ref="E30:I30"/>
    <mergeCell ref="E31:I31"/>
    <mergeCell ref="E32:I32"/>
    <mergeCell ref="B27:C27"/>
    <mergeCell ref="B28:C28"/>
    <mergeCell ref="A25:C25"/>
    <mergeCell ref="A26:C26"/>
    <mergeCell ref="E25:I25"/>
    <mergeCell ref="E26:I26"/>
    <mergeCell ref="E27:I27"/>
    <mergeCell ref="E28:I28"/>
    <mergeCell ref="B23:C23"/>
    <mergeCell ref="B24:C24"/>
    <mergeCell ref="B21:C21"/>
    <mergeCell ref="B22:C22"/>
    <mergeCell ref="E21:I21"/>
    <mergeCell ref="E22:I22"/>
    <mergeCell ref="E23:I23"/>
    <mergeCell ref="E24:I24"/>
    <mergeCell ref="B19:C19"/>
    <mergeCell ref="B20:C20"/>
    <mergeCell ref="A17:C17"/>
    <mergeCell ref="A18:C18"/>
    <mergeCell ref="E17:I17"/>
    <mergeCell ref="E18:I18"/>
    <mergeCell ref="E19:I19"/>
    <mergeCell ref="E20:I20"/>
    <mergeCell ref="B15:C15"/>
    <mergeCell ref="B16:C16"/>
    <mergeCell ref="B13:C13"/>
    <mergeCell ref="B14:C14"/>
    <mergeCell ref="E13:I13"/>
    <mergeCell ref="E14:I14"/>
    <mergeCell ref="E15:I15"/>
    <mergeCell ref="E16:I16"/>
    <mergeCell ref="B11:C11"/>
    <mergeCell ref="B12:C12"/>
    <mergeCell ref="B9:C9"/>
    <mergeCell ref="B10:C10"/>
    <mergeCell ref="E9:I9"/>
    <mergeCell ref="E10:I10"/>
    <mergeCell ref="E11:I11"/>
    <mergeCell ref="E12:I12"/>
    <mergeCell ref="A7:I7"/>
    <mergeCell ref="A8:C8"/>
    <mergeCell ref="B5:C5"/>
    <mergeCell ref="E5:F5"/>
    <mergeCell ref="G5:I5"/>
    <mergeCell ref="A6:D6"/>
    <mergeCell ref="E6:F6"/>
    <mergeCell ref="G6:I6"/>
    <mergeCell ref="E8:I8"/>
    <mergeCell ref="B4:C4"/>
    <mergeCell ref="E4:F4"/>
    <mergeCell ref="G4:I4"/>
    <mergeCell ref="A1:I1"/>
    <mergeCell ref="A2:C2"/>
    <mergeCell ref="E2:F2"/>
    <mergeCell ref="G2:I2"/>
    <mergeCell ref="B3:C3"/>
    <mergeCell ref="E3:F3"/>
    <mergeCell ref="G3:I3"/>
  </mergeCells>
  <pageMargins left="0.511811024" right="0.511811024" top="0.78740157499999996" bottom="0.78740157499999996" header="0.31496062000000002" footer="0.31496062000000002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9"/>
  <sheetViews>
    <sheetView workbookViewId="0">
      <selection activeCell="L17" sqref="L17"/>
    </sheetView>
  </sheetViews>
  <sheetFormatPr defaultRowHeight="15" x14ac:dyDescent="0.25"/>
  <cols>
    <col min="1" max="1" width="18.140625" customWidth="1"/>
    <col min="2" max="2" width="11.85546875" customWidth="1"/>
    <col min="3" max="3" width="42.5703125" customWidth="1"/>
    <col min="4" max="4" width="11.7109375" bestFit="1" customWidth="1"/>
    <col min="5" max="5" width="13.5703125" customWidth="1"/>
    <col min="7" max="7" width="4.140625" customWidth="1"/>
    <col min="8" max="8" width="9.5703125" bestFit="1" customWidth="1"/>
    <col min="9" max="9" width="13.28515625" bestFit="1" customWidth="1"/>
    <col min="11" max="11" width="13.28515625" bestFit="1" customWidth="1"/>
  </cols>
  <sheetData>
    <row r="1" spans="1:11" ht="15.75" thickBot="1" x14ac:dyDescent="0.3">
      <c r="A1" s="44" t="s">
        <v>159</v>
      </c>
      <c r="B1" s="45"/>
      <c r="C1" s="45"/>
      <c r="D1" s="45"/>
      <c r="E1" s="45"/>
      <c r="F1" s="45"/>
      <c r="G1" s="45"/>
      <c r="H1" s="45"/>
      <c r="I1" s="46"/>
    </row>
    <row r="2" spans="1:11" ht="15.75" thickBot="1" x14ac:dyDescent="0.3">
      <c r="A2" s="47" t="s">
        <v>0</v>
      </c>
      <c r="B2" s="48"/>
      <c r="C2" s="49"/>
      <c r="D2" s="26" t="s">
        <v>1</v>
      </c>
      <c r="E2" s="47" t="s">
        <v>2</v>
      </c>
      <c r="F2" s="49"/>
      <c r="G2" s="47" t="s">
        <v>3</v>
      </c>
      <c r="H2" s="48"/>
      <c r="I2" s="49"/>
    </row>
    <row r="3" spans="1:11" ht="15.75" thickBot="1" x14ac:dyDescent="0.3">
      <c r="A3" s="1">
        <v>1</v>
      </c>
      <c r="B3" s="39" t="s">
        <v>4</v>
      </c>
      <c r="C3" s="40"/>
      <c r="D3" s="2">
        <v>1</v>
      </c>
      <c r="E3" s="41">
        <v>1409.69</v>
      </c>
      <c r="F3" s="42"/>
      <c r="G3" s="41">
        <f>D3*E3</f>
        <v>1409.69</v>
      </c>
      <c r="H3" s="43"/>
      <c r="I3" s="42"/>
      <c r="K3" s="20"/>
    </row>
    <row r="4" spans="1:11" ht="15.75" thickBot="1" x14ac:dyDescent="0.3">
      <c r="A4" s="1">
        <v>2</v>
      </c>
      <c r="B4" s="39" t="s">
        <v>156</v>
      </c>
      <c r="C4" s="40"/>
      <c r="D4" s="2" t="s">
        <v>155</v>
      </c>
      <c r="E4" s="41">
        <v>1.28</v>
      </c>
      <c r="F4" s="42"/>
      <c r="G4" s="41">
        <f>E4*50</f>
        <v>64</v>
      </c>
      <c r="H4" s="43"/>
      <c r="I4" s="42"/>
    </row>
    <row r="5" spans="1:11" ht="15.75" thickBot="1" x14ac:dyDescent="0.3">
      <c r="A5" s="1">
        <v>3</v>
      </c>
      <c r="B5" s="39" t="s">
        <v>154</v>
      </c>
      <c r="C5" s="40"/>
      <c r="D5" s="32">
        <v>0.2</v>
      </c>
      <c r="E5" s="41">
        <f>G3*D5</f>
        <v>281.93800000000005</v>
      </c>
      <c r="F5" s="42"/>
      <c r="G5" s="41">
        <f>E5</f>
        <v>281.93800000000005</v>
      </c>
      <c r="H5" s="43"/>
      <c r="I5" s="42"/>
    </row>
    <row r="6" spans="1:11" ht="15.75" thickBot="1" x14ac:dyDescent="0.3">
      <c r="A6" s="1">
        <v>4</v>
      </c>
      <c r="B6" s="39" t="s">
        <v>5</v>
      </c>
      <c r="C6" s="40"/>
      <c r="D6" s="4"/>
      <c r="E6" s="41">
        <v>0</v>
      </c>
      <c r="F6" s="42"/>
      <c r="G6" s="41">
        <v>0</v>
      </c>
      <c r="H6" s="43"/>
      <c r="I6" s="42"/>
    </row>
    <row r="7" spans="1:11" ht="15.75" thickBot="1" x14ac:dyDescent="0.3">
      <c r="A7" s="44" t="s">
        <v>6</v>
      </c>
      <c r="B7" s="45"/>
      <c r="C7" s="45"/>
      <c r="D7" s="46"/>
      <c r="E7" s="51"/>
      <c r="F7" s="52"/>
      <c r="G7" s="53">
        <f>SUM(G3:G6)</f>
        <v>1755.6280000000002</v>
      </c>
      <c r="H7" s="54"/>
      <c r="I7" s="52"/>
    </row>
    <row r="8" spans="1:11" ht="15.75" thickBot="1" x14ac:dyDescent="0.3">
      <c r="A8" s="44" t="s">
        <v>7</v>
      </c>
      <c r="B8" s="45"/>
      <c r="C8" s="45"/>
      <c r="D8" s="45"/>
      <c r="E8" s="45"/>
      <c r="F8" s="45"/>
      <c r="G8" s="45"/>
      <c r="H8" s="45"/>
      <c r="I8" s="50"/>
    </row>
    <row r="9" spans="1:11" ht="15.75" thickBot="1" x14ac:dyDescent="0.3">
      <c r="A9" s="47" t="s">
        <v>8</v>
      </c>
      <c r="B9" s="48"/>
      <c r="C9" s="49"/>
      <c r="D9" s="3" t="s">
        <v>9</v>
      </c>
      <c r="E9" s="47" t="s">
        <v>10</v>
      </c>
      <c r="F9" s="48"/>
      <c r="G9" s="48"/>
      <c r="H9" s="48"/>
      <c r="I9" s="49"/>
    </row>
    <row r="10" spans="1:11" ht="15.75" thickBot="1" x14ac:dyDescent="0.3">
      <c r="A10" s="5" t="s">
        <v>11</v>
      </c>
      <c r="B10" s="55" t="s">
        <v>12</v>
      </c>
      <c r="C10" s="40"/>
      <c r="D10" s="23">
        <v>0.2</v>
      </c>
      <c r="E10" s="56">
        <f>(G3+G4)*D10</f>
        <v>294.738</v>
      </c>
      <c r="F10" s="57"/>
      <c r="G10" s="57"/>
      <c r="H10" s="57"/>
      <c r="I10" s="58"/>
    </row>
    <row r="11" spans="1:11" ht="15.75" thickBot="1" x14ac:dyDescent="0.3">
      <c r="A11" s="5" t="s">
        <v>13</v>
      </c>
      <c r="B11" s="55" t="s">
        <v>14</v>
      </c>
      <c r="C11" s="40"/>
      <c r="D11" s="24">
        <v>0.08</v>
      </c>
      <c r="E11" s="56">
        <f>(G3+G4)*D11</f>
        <v>117.8952</v>
      </c>
      <c r="F11" s="57"/>
      <c r="G11" s="57"/>
      <c r="H11" s="57"/>
      <c r="I11" s="58"/>
    </row>
    <row r="12" spans="1:11" ht="15.75" thickBot="1" x14ac:dyDescent="0.3">
      <c r="A12" s="5" t="s">
        <v>15</v>
      </c>
      <c r="B12" s="55" t="s">
        <v>16</v>
      </c>
      <c r="C12" s="40"/>
      <c r="D12" s="24">
        <v>2.5000000000000001E-2</v>
      </c>
      <c r="E12" s="56">
        <f>(G3+G4)*D12</f>
        <v>36.84225</v>
      </c>
      <c r="F12" s="57"/>
      <c r="G12" s="57"/>
      <c r="H12" s="57"/>
      <c r="I12" s="58"/>
    </row>
    <row r="13" spans="1:11" ht="15.75" thickBot="1" x14ac:dyDescent="0.3">
      <c r="A13" s="5" t="s">
        <v>17</v>
      </c>
      <c r="B13" s="55" t="s">
        <v>18</v>
      </c>
      <c r="C13" s="40"/>
      <c r="D13" s="24">
        <v>1.4999999999999999E-2</v>
      </c>
      <c r="E13" s="56">
        <f>(G3+G4)*D13</f>
        <v>22.105350000000001</v>
      </c>
      <c r="F13" s="57"/>
      <c r="G13" s="57"/>
      <c r="H13" s="57"/>
      <c r="I13" s="58"/>
    </row>
    <row r="14" spans="1:11" ht="15.75" thickBot="1" x14ac:dyDescent="0.3">
      <c r="A14" s="5" t="s">
        <v>19</v>
      </c>
      <c r="B14" s="55" t="s">
        <v>20</v>
      </c>
      <c r="C14" s="40"/>
      <c r="D14" s="24">
        <v>0.01</v>
      </c>
      <c r="E14" s="56">
        <f>(G3+G4)*D14</f>
        <v>14.7369</v>
      </c>
      <c r="F14" s="57"/>
      <c r="G14" s="57"/>
      <c r="H14" s="57"/>
      <c r="I14" s="58"/>
    </row>
    <row r="15" spans="1:11" ht="15.75" thickBot="1" x14ac:dyDescent="0.3">
      <c r="A15" s="5" t="s">
        <v>21</v>
      </c>
      <c r="B15" s="55" t="s">
        <v>22</v>
      </c>
      <c r="C15" s="40"/>
      <c r="D15" s="24">
        <v>2E-3</v>
      </c>
      <c r="E15" s="56">
        <f>(G3+G4)*D15</f>
        <v>2.9473800000000003</v>
      </c>
      <c r="F15" s="57"/>
      <c r="G15" s="57"/>
      <c r="H15" s="57"/>
      <c r="I15" s="58"/>
    </row>
    <row r="16" spans="1:11" ht="15.75" thickBot="1" x14ac:dyDescent="0.3">
      <c r="A16" s="5" t="s">
        <v>23</v>
      </c>
      <c r="B16" s="55" t="s">
        <v>24</v>
      </c>
      <c r="C16" s="40"/>
      <c r="D16" s="24">
        <v>0.03</v>
      </c>
      <c r="E16" s="56">
        <f>(G3+G4)*D16</f>
        <v>44.210700000000003</v>
      </c>
      <c r="F16" s="57"/>
      <c r="G16" s="57"/>
      <c r="H16" s="57"/>
      <c r="I16" s="58"/>
    </row>
    <row r="17" spans="1:12" ht="15.75" thickBot="1" x14ac:dyDescent="0.3">
      <c r="A17" s="5" t="s">
        <v>25</v>
      </c>
      <c r="B17" s="55" t="s">
        <v>26</v>
      </c>
      <c r="C17" s="40"/>
      <c r="D17" s="24">
        <v>6.0000000000000001E-3</v>
      </c>
      <c r="E17" s="56">
        <f>(G3+G4)*D17</f>
        <v>8.8421400000000006</v>
      </c>
      <c r="F17" s="57"/>
      <c r="G17" s="57"/>
      <c r="H17" s="57"/>
      <c r="I17" s="58"/>
    </row>
    <row r="18" spans="1:12" ht="15.75" thickBot="1" x14ac:dyDescent="0.3">
      <c r="A18" s="59" t="s">
        <v>27</v>
      </c>
      <c r="B18" s="60"/>
      <c r="C18" s="61"/>
      <c r="D18" s="33">
        <f>SUM(D10:D17)</f>
        <v>0.3680000000000001</v>
      </c>
      <c r="E18" s="63">
        <f>SUM(E10:I17)</f>
        <v>542.31791999999996</v>
      </c>
      <c r="F18" s="64"/>
      <c r="G18" s="64"/>
      <c r="H18" s="64"/>
      <c r="I18" s="65"/>
    </row>
    <row r="19" spans="1:12" ht="15.75" thickBot="1" x14ac:dyDescent="0.3">
      <c r="A19" s="47" t="s">
        <v>142</v>
      </c>
      <c r="B19" s="48"/>
      <c r="C19" s="62"/>
      <c r="D19" s="3" t="s">
        <v>9</v>
      </c>
      <c r="E19" s="47" t="s">
        <v>10</v>
      </c>
      <c r="F19" s="48"/>
      <c r="G19" s="48"/>
      <c r="H19" s="48"/>
      <c r="I19" s="49"/>
    </row>
    <row r="20" spans="1:12" ht="15.75" thickBot="1" x14ac:dyDescent="0.3">
      <c r="A20" s="5" t="s">
        <v>28</v>
      </c>
      <c r="B20" s="55" t="s">
        <v>29</v>
      </c>
      <c r="C20" s="40"/>
      <c r="D20" s="34">
        <v>9.1200000000000003E-2</v>
      </c>
      <c r="E20" s="56">
        <f>(G3+G4)*D20</f>
        <v>134.40052800000001</v>
      </c>
      <c r="F20" s="57"/>
      <c r="G20" s="57"/>
      <c r="H20" s="57"/>
      <c r="I20" s="58"/>
      <c r="L20" s="20"/>
    </row>
    <row r="21" spans="1:12" ht="15.75" thickBot="1" x14ac:dyDescent="0.3">
      <c r="A21" s="5" t="s">
        <v>30</v>
      </c>
      <c r="B21" s="55" t="s">
        <v>176</v>
      </c>
      <c r="C21" s="40"/>
      <c r="D21" s="35">
        <v>1.5367E-2</v>
      </c>
      <c r="E21" s="56">
        <f>(G3+G4)*D21</f>
        <v>22.646194230000003</v>
      </c>
      <c r="F21" s="57"/>
      <c r="G21" s="57"/>
      <c r="H21" s="57"/>
      <c r="I21" s="58"/>
    </row>
    <row r="22" spans="1:12" ht="15.75" thickBot="1" x14ac:dyDescent="0.3">
      <c r="A22" s="5" t="s">
        <v>31</v>
      </c>
      <c r="B22" s="55" t="s">
        <v>177</v>
      </c>
      <c r="C22" s="40"/>
      <c r="D22" s="35">
        <v>9.0969999999999992E-3</v>
      </c>
      <c r="E22" s="56">
        <f>(G3+G4)*D22</f>
        <v>13.406157929999999</v>
      </c>
      <c r="F22" s="57"/>
      <c r="G22" s="57"/>
      <c r="H22" s="57"/>
      <c r="I22" s="58"/>
    </row>
    <row r="23" spans="1:12" ht="15.75" thickBot="1" x14ac:dyDescent="0.3">
      <c r="A23" s="5" t="s">
        <v>32</v>
      </c>
      <c r="B23" s="55" t="s">
        <v>167</v>
      </c>
      <c r="C23" s="40"/>
      <c r="D23" s="35">
        <v>4.86E-4</v>
      </c>
      <c r="E23" s="56">
        <f>(G3+G4)*D23</f>
        <v>0.71621334000000003</v>
      </c>
      <c r="F23" s="57"/>
      <c r="G23" s="57"/>
      <c r="H23" s="57"/>
      <c r="I23" s="58"/>
    </row>
    <row r="24" spans="1:12" ht="15.75" thickBot="1" x14ac:dyDescent="0.3">
      <c r="A24" s="5" t="s">
        <v>33</v>
      </c>
      <c r="B24" s="55" t="s">
        <v>34</v>
      </c>
      <c r="C24" s="40"/>
      <c r="D24" s="35">
        <v>2.6499999999999999E-4</v>
      </c>
      <c r="E24" s="56">
        <f>(G3+G4)*D24</f>
        <v>0.39052785000000001</v>
      </c>
      <c r="F24" s="57"/>
      <c r="G24" s="57"/>
      <c r="H24" s="57"/>
      <c r="I24" s="58"/>
    </row>
    <row r="25" spans="1:12" ht="15.75" thickBot="1" x14ac:dyDescent="0.3">
      <c r="A25" s="5" t="s">
        <v>35</v>
      </c>
      <c r="B25" s="55" t="s">
        <v>36</v>
      </c>
      <c r="C25" s="40"/>
      <c r="D25" s="35">
        <v>1.08E-4</v>
      </c>
      <c r="E25" s="56">
        <f>(G3+G4)*D25</f>
        <v>0.15915852</v>
      </c>
      <c r="F25" s="57"/>
      <c r="G25" s="57"/>
      <c r="H25" s="57"/>
      <c r="I25" s="58"/>
    </row>
    <row r="26" spans="1:12" ht="15.75" thickBot="1" x14ac:dyDescent="0.3">
      <c r="A26" s="59" t="s">
        <v>37</v>
      </c>
      <c r="B26" s="60"/>
      <c r="C26" s="61"/>
      <c r="D26" s="36">
        <f>SUM(D20:D25)</f>
        <v>0.116523</v>
      </c>
      <c r="E26" s="63">
        <f>SUM(E20:I25)</f>
        <v>171.71877987000002</v>
      </c>
      <c r="F26" s="64"/>
      <c r="G26" s="64"/>
      <c r="H26" s="64"/>
      <c r="I26" s="65"/>
    </row>
    <row r="27" spans="1:12" ht="15.75" thickBot="1" x14ac:dyDescent="0.3">
      <c r="A27" s="47" t="s">
        <v>38</v>
      </c>
      <c r="B27" s="48"/>
      <c r="C27" s="62"/>
      <c r="D27" s="3" t="s">
        <v>9</v>
      </c>
      <c r="E27" s="47" t="s">
        <v>10</v>
      </c>
      <c r="F27" s="48"/>
      <c r="G27" s="48"/>
      <c r="H27" s="48"/>
      <c r="I27" s="49"/>
    </row>
    <row r="28" spans="1:12" ht="15.75" thickBot="1" x14ac:dyDescent="0.3">
      <c r="A28" s="5" t="s">
        <v>39</v>
      </c>
      <c r="B28" s="55" t="s">
        <v>42</v>
      </c>
      <c r="C28" s="40"/>
      <c r="D28" s="35">
        <v>9.3558000000000002E-2</v>
      </c>
      <c r="E28" s="56">
        <f>(G3+G4)*D28</f>
        <v>137.87548902</v>
      </c>
      <c r="F28" s="57"/>
      <c r="G28" s="57"/>
      <c r="H28" s="57"/>
      <c r="I28" s="58"/>
    </row>
    <row r="29" spans="1:12" ht="15.75" thickBot="1" x14ac:dyDescent="0.3">
      <c r="A29" s="5" t="s">
        <v>41</v>
      </c>
      <c r="B29" s="55" t="s">
        <v>40</v>
      </c>
      <c r="C29" s="40"/>
      <c r="D29" s="35">
        <v>3.0414E-2</v>
      </c>
      <c r="E29" s="56">
        <f>(G3+G4)*D29</f>
        <v>44.82080766</v>
      </c>
      <c r="F29" s="57"/>
      <c r="G29" s="57"/>
      <c r="H29" s="57"/>
      <c r="I29" s="58"/>
    </row>
    <row r="30" spans="1:12" ht="15.75" thickBot="1" x14ac:dyDescent="0.3">
      <c r="A30" s="59" t="s">
        <v>43</v>
      </c>
      <c r="B30" s="60"/>
      <c r="C30" s="61"/>
      <c r="D30" s="25">
        <f>SUM(D28:D29)</f>
        <v>0.123972</v>
      </c>
      <c r="E30" s="66">
        <f>SUM(E28:I29)</f>
        <v>182.69629667999999</v>
      </c>
      <c r="F30" s="67"/>
      <c r="G30" s="67"/>
      <c r="H30" s="67"/>
      <c r="I30" s="68"/>
    </row>
    <row r="31" spans="1:12" ht="15.75" thickBot="1" x14ac:dyDescent="0.3">
      <c r="A31" s="47" t="s">
        <v>44</v>
      </c>
      <c r="B31" s="48"/>
      <c r="C31" s="62"/>
      <c r="D31" s="3" t="s">
        <v>9</v>
      </c>
      <c r="E31" s="47" t="s">
        <v>10</v>
      </c>
      <c r="F31" s="48"/>
      <c r="G31" s="48"/>
      <c r="H31" s="48"/>
      <c r="I31" s="49"/>
      <c r="K31" s="20"/>
    </row>
    <row r="32" spans="1:12" ht="15.75" thickBot="1" x14ac:dyDescent="0.3">
      <c r="A32" s="5" t="s">
        <v>45</v>
      </c>
      <c r="B32" s="55" t="s">
        <v>168</v>
      </c>
      <c r="C32" s="40"/>
      <c r="D32" s="35">
        <v>3.6179999999999997E-2</v>
      </c>
      <c r="E32" s="56">
        <f>(G3+G4)*D32</f>
        <v>53.318104200000001</v>
      </c>
      <c r="F32" s="57"/>
      <c r="G32" s="57"/>
      <c r="H32" s="57"/>
      <c r="I32" s="58"/>
    </row>
    <row r="33" spans="1:9" ht="15.75" thickBot="1" x14ac:dyDescent="0.3">
      <c r="A33" s="5" t="s">
        <v>46</v>
      </c>
      <c r="B33" s="55" t="s">
        <v>169</v>
      </c>
      <c r="C33" s="40"/>
      <c r="D33" s="35">
        <v>2.8939999999999999E-3</v>
      </c>
      <c r="E33" s="56">
        <f>(G3+G4)*D33</f>
        <v>4.2648588600000004</v>
      </c>
      <c r="F33" s="57"/>
      <c r="G33" s="57"/>
      <c r="H33" s="57"/>
      <c r="I33" s="58"/>
    </row>
    <row r="34" spans="1:9" ht="15.75" thickBot="1" x14ac:dyDescent="0.3">
      <c r="A34" s="5" t="s">
        <v>47</v>
      </c>
      <c r="B34" s="55" t="s">
        <v>170</v>
      </c>
      <c r="C34" s="40"/>
      <c r="D34" s="35">
        <v>1.2466E-2</v>
      </c>
      <c r="E34" s="56">
        <f>(G3+G4)*D34</f>
        <v>18.371019539999999</v>
      </c>
      <c r="F34" s="57"/>
      <c r="G34" s="57"/>
      <c r="H34" s="57"/>
      <c r="I34" s="58"/>
    </row>
    <row r="35" spans="1:9" ht="15.75" thickBot="1" x14ac:dyDescent="0.3">
      <c r="A35" s="5" t="s">
        <v>143</v>
      </c>
      <c r="B35" s="55" t="s">
        <v>171</v>
      </c>
      <c r="C35" s="40"/>
      <c r="D35" s="35">
        <v>1.5679999999999999E-3</v>
      </c>
      <c r="E35" s="69">
        <f>(G3+G4)*D35</f>
        <v>2.31074592</v>
      </c>
      <c r="F35" s="70"/>
      <c r="G35" s="70"/>
      <c r="H35" s="70"/>
      <c r="I35" s="71"/>
    </row>
    <row r="36" spans="1:9" ht="15.75" thickBot="1" x14ac:dyDescent="0.3">
      <c r="A36" s="5" t="s">
        <v>144</v>
      </c>
      <c r="B36" s="55" t="s">
        <v>172</v>
      </c>
      <c r="C36" s="40"/>
      <c r="D36" s="35">
        <v>3.9999999999999998E-6</v>
      </c>
      <c r="E36" s="72">
        <f>(G3+G4)*D36</f>
        <v>5.8947599999999998E-3</v>
      </c>
      <c r="F36" s="73"/>
      <c r="G36" s="73"/>
      <c r="H36" s="73"/>
      <c r="I36" s="74"/>
    </row>
    <row r="37" spans="1:9" ht="15.75" thickBot="1" x14ac:dyDescent="0.3">
      <c r="A37" s="59" t="s">
        <v>48</v>
      </c>
      <c r="B37" s="60"/>
      <c r="C37" s="61"/>
      <c r="D37" s="36">
        <f>SUM(D32:D36)</f>
        <v>5.3111999999999993E-2</v>
      </c>
      <c r="E37" s="66">
        <f>SUM(E32:I36)</f>
        <v>78.270623279999995</v>
      </c>
      <c r="F37" s="67"/>
      <c r="G37" s="67"/>
      <c r="H37" s="67"/>
      <c r="I37" s="68"/>
    </row>
    <row r="38" spans="1:9" ht="15.75" thickBot="1" x14ac:dyDescent="0.3">
      <c r="A38" s="47" t="s">
        <v>173</v>
      </c>
      <c r="B38" s="48"/>
      <c r="C38" s="62"/>
      <c r="D38" s="3" t="s">
        <v>9</v>
      </c>
      <c r="E38" s="47" t="s">
        <v>10</v>
      </c>
      <c r="F38" s="48"/>
      <c r="G38" s="48"/>
      <c r="H38" s="48"/>
      <c r="I38" s="49"/>
    </row>
    <row r="39" spans="1:9" ht="15.75" thickBot="1" x14ac:dyDescent="0.3">
      <c r="A39" s="5" t="s">
        <v>49</v>
      </c>
      <c r="B39" s="55" t="s">
        <v>178</v>
      </c>
      <c r="C39" s="40"/>
      <c r="D39" s="35">
        <v>2.1429999999999999E-3</v>
      </c>
      <c r="E39" s="56">
        <f>(G3+G4)*D39</f>
        <v>3.1581176700000002</v>
      </c>
      <c r="F39" s="57"/>
      <c r="G39" s="57"/>
      <c r="H39" s="57"/>
      <c r="I39" s="58"/>
    </row>
    <row r="40" spans="1:9" ht="15.75" customHeight="1" thickBot="1" x14ac:dyDescent="0.3">
      <c r="A40" s="5" t="s">
        <v>50</v>
      </c>
      <c r="B40" s="75" t="s">
        <v>179</v>
      </c>
      <c r="C40" s="129"/>
      <c r="D40" s="35">
        <v>1.5E-5</v>
      </c>
      <c r="E40" s="56">
        <f>(G3+G4)*D40</f>
        <v>2.2105350000000003E-2</v>
      </c>
      <c r="F40" s="57"/>
      <c r="G40" s="57"/>
      <c r="H40" s="57"/>
      <c r="I40" s="58"/>
    </row>
    <row r="41" spans="1:9" ht="15.75" thickBot="1" x14ac:dyDescent="0.3">
      <c r="A41" s="5" t="s">
        <v>51</v>
      </c>
      <c r="B41" s="55" t="s">
        <v>180</v>
      </c>
      <c r="C41" s="40"/>
      <c r="D41" s="35">
        <v>1.3010000000000001E-3</v>
      </c>
      <c r="E41" s="56">
        <f>(G3+G4)*D41</f>
        <v>1.9172706900000003</v>
      </c>
      <c r="F41" s="57"/>
      <c r="G41" s="57"/>
      <c r="H41" s="57"/>
      <c r="I41" s="58"/>
    </row>
    <row r="42" spans="1:9" ht="15.75" customHeight="1" thickBot="1" x14ac:dyDescent="0.3">
      <c r="A42" s="5" t="s">
        <v>145</v>
      </c>
      <c r="B42" s="75" t="s">
        <v>181</v>
      </c>
      <c r="C42" s="129"/>
      <c r="D42" s="35">
        <v>7.0349999999999996E-3</v>
      </c>
      <c r="E42" s="56">
        <f>(G3+G4)*D42</f>
        <v>10.36740915</v>
      </c>
      <c r="F42" s="57"/>
      <c r="G42" s="57"/>
      <c r="H42" s="57"/>
      <c r="I42" s="58"/>
    </row>
    <row r="43" spans="1:9" ht="15.75" customHeight="1" thickBot="1" x14ac:dyDescent="0.3">
      <c r="A43" s="5" t="s">
        <v>146</v>
      </c>
      <c r="B43" s="75" t="s">
        <v>182</v>
      </c>
      <c r="C43" s="129"/>
      <c r="D43" s="35">
        <v>2.41E-4</v>
      </c>
      <c r="E43" s="56">
        <f>(G3+G4)*D43</f>
        <v>0.35515929000000002</v>
      </c>
      <c r="F43" s="57"/>
      <c r="G43" s="57"/>
      <c r="H43" s="57"/>
      <c r="I43" s="58"/>
    </row>
    <row r="44" spans="1:9" ht="15.75" thickBot="1" x14ac:dyDescent="0.3">
      <c r="A44" s="5" t="s">
        <v>183</v>
      </c>
      <c r="B44" s="55" t="s">
        <v>184</v>
      </c>
      <c r="C44" s="40"/>
      <c r="D44" s="35">
        <v>0</v>
      </c>
      <c r="E44" s="56">
        <f>(G3+G4)*D44</f>
        <v>0</v>
      </c>
      <c r="F44" s="57"/>
      <c r="G44" s="57"/>
      <c r="H44" s="57"/>
      <c r="I44" s="58"/>
    </row>
    <row r="45" spans="1:9" ht="15.75" thickBot="1" x14ac:dyDescent="0.3">
      <c r="A45" s="59" t="s">
        <v>52</v>
      </c>
      <c r="B45" s="60"/>
      <c r="C45" s="61"/>
      <c r="D45" s="36">
        <f>SUM(D39:D44)</f>
        <v>1.0735E-2</v>
      </c>
      <c r="E45" s="66">
        <f>SUM(E39:I44)</f>
        <v>15.82006215</v>
      </c>
      <c r="F45" s="67"/>
      <c r="G45" s="67"/>
      <c r="H45" s="67"/>
      <c r="I45" s="68"/>
    </row>
    <row r="46" spans="1:9" ht="15.75" thickBot="1" x14ac:dyDescent="0.3">
      <c r="A46" s="47" t="s">
        <v>53</v>
      </c>
      <c r="B46" s="48"/>
      <c r="C46" s="62"/>
      <c r="D46" s="3" t="s">
        <v>9</v>
      </c>
      <c r="E46" s="47" t="s">
        <v>10</v>
      </c>
      <c r="F46" s="48"/>
      <c r="G46" s="48"/>
      <c r="H46" s="48"/>
      <c r="I46" s="49"/>
    </row>
    <row r="47" spans="1:9" ht="15.75" thickBot="1" x14ac:dyDescent="0.3">
      <c r="A47" s="38" t="s">
        <v>54</v>
      </c>
      <c r="B47" s="55" t="s">
        <v>174</v>
      </c>
      <c r="C47" s="40"/>
      <c r="D47" s="35">
        <v>4.2895000000000003E-2</v>
      </c>
      <c r="E47" s="56">
        <f>(G3+G4)*D47</f>
        <v>63.213932550000003</v>
      </c>
      <c r="F47" s="57"/>
      <c r="G47" s="57"/>
      <c r="H47" s="57"/>
      <c r="I47" s="58"/>
    </row>
    <row r="48" spans="1:9" ht="15.75" thickBot="1" x14ac:dyDescent="0.3">
      <c r="A48" s="5" t="s">
        <v>147</v>
      </c>
      <c r="B48" s="55" t="s">
        <v>175</v>
      </c>
      <c r="C48" s="40"/>
      <c r="D48" s="35">
        <v>4.5621000000000002E-2</v>
      </c>
      <c r="E48" s="56">
        <f>(G3+G4)*D48</f>
        <v>67.231211490000007</v>
      </c>
      <c r="F48" s="57"/>
      <c r="G48" s="57"/>
      <c r="H48" s="57"/>
      <c r="I48" s="58"/>
    </row>
    <row r="49" spans="1:9" ht="15.75" thickBot="1" x14ac:dyDescent="0.3">
      <c r="A49" s="59" t="s">
        <v>55</v>
      </c>
      <c r="B49" s="60"/>
      <c r="C49" s="61"/>
      <c r="D49" s="36">
        <f>SUM(D47:D48)</f>
        <v>8.8516000000000011E-2</v>
      </c>
      <c r="E49" s="66">
        <f>SUM(E47:I48)</f>
        <v>130.44514404</v>
      </c>
      <c r="F49" s="67"/>
      <c r="G49" s="67"/>
      <c r="H49" s="67"/>
      <c r="I49" s="68"/>
    </row>
    <row r="50" spans="1:9" ht="15.75" thickBot="1" x14ac:dyDescent="0.3">
      <c r="A50" s="44" t="s">
        <v>56</v>
      </c>
      <c r="B50" s="45"/>
      <c r="C50" s="46"/>
      <c r="D50" s="37">
        <f>D49+D45+D37+D30+D26+D18</f>
        <v>0.76085800000000003</v>
      </c>
      <c r="E50" s="79">
        <f>E49+E45+E37+E30+E26+E18</f>
        <v>1121.26882602</v>
      </c>
      <c r="F50" s="80"/>
      <c r="G50" s="80"/>
      <c r="H50" s="80"/>
      <c r="I50" s="81"/>
    </row>
    <row r="51" spans="1:9" ht="15.75" thickBot="1" x14ac:dyDescent="0.3">
      <c r="A51" s="44" t="s">
        <v>57</v>
      </c>
      <c r="B51" s="45"/>
      <c r="C51" s="45"/>
      <c r="D51" s="45"/>
      <c r="E51" s="45"/>
      <c r="F51" s="45"/>
      <c r="G51" s="45"/>
      <c r="H51" s="45"/>
      <c r="I51" s="50"/>
    </row>
    <row r="52" spans="1:9" ht="15.75" thickBot="1" x14ac:dyDescent="0.3">
      <c r="A52" s="76" t="s">
        <v>58</v>
      </c>
      <c r="B52" s="77"/>
      <c r="C52" s="78"/>
      <c r="D52" s="8" t="s">
        <v>59</v>
      </c>
      <c r="E52" s="76" t="s">
        <v>60</v>
      </c>
      <c r="F52" s="78"/>
      <c r="G52" s="76" t="s">
        <v>61</v>
      </c>
      <c r="H52" s="77"/>
      <c r="I52" s="78"/>
    </row>
    <row r="53" spans="1:9" ht="15.75" thickBot="1" x14ac:dyDescent="0.3">
      <c r="A53" s="5">
        <v>1</v>
      </c>
      <c r="B53" s="55" t="s">
        <v>152</v>
      </c>
      <c r="C53" s="40"/>
      <c r="D53" s="9">
        <f>20.91*2</f>
        <v>41.82</v>
      </c>
      <c r="E53" s="41">
        <v>4.3</v>
      </c>
      <c r="F53" s="42"/>
      <c r="G53" s="41">
        <f>D53*E53</f>
        <v>179.82599999999999</v>
      </c>
      <c r="H53" s="43"/>
      <c r="I53" s="42"/>
    </row>
    <row r="54" spans="1:9" ht="15.75" thickBot="1" x14ac:dyDescent="0.3">
      <c r="A54" s="5">
        <v>2</v>
      </c>
      <c r="B54" s="55" t="s">
        <v>62</v>
      </c>
      <c r="C54" s="40"/>
      <c r="D54" s="11">
        <v>0.06</v>
      </c>
      <c r="E54" s="41">
        <f>G3*D54</f>
        <v>84.581400000000002</v>
      </c>
      <c r="F54" s="42"/>
      <c r="G54" s="82">
        <f>E54*1</f>
        <v>84.581400000000002</v>
      </c>
      <c r="H54" s="83"/>
      <c r="I54" s="84"/>
    </row>
    <row r="55" spans="1:9" ht="15.75" thickBot="1" x14ac:dyDescent="0.3">
      <c r="A55" s="5">
        <v>3</v>
      </c>
      <c r="B55" s="55" t="s">
        <v>63</v>
      </c>
      <c r="C55" s="40"/>
      <c r="D55" s="10"/>
      <c r="E55" s="41"/>
      <c r="F55" s="42"/>
      <c r="G55" s="41">
        <f>G53-G54</f>
        <v>95.244599999999991</v>
      </c>
      <c r="H55" s="43"/>
      <c r="I55" s="42"/>
    </row>
    <row r="56" spans="1:9" ht="15.75" thickBot="1" x14ac:dyDescent="0.3">
      <c r="A56" s="5">
        <v>4</v>
      </c>
      <c r="B56" s="55" t="s">
        <v>64</v>
      </c>
      <c r="C56" s="40"/>
      <c r="D56" s="12">
        <v>9.2499999999999999E-2</v>
      </c>
      <c r="E56" s="41"/>
      <c r="F56" s="42"/>
      <c r="G56" s="82"/>
      <c r="H56" s="83"/>
      <c r="I56" s="84"/>
    </row>
    <row r="57" spans="1:9" ht="15.75" thickBot="1" x14ac:dyDescent="0.3">
      <c r="A57" s="5"/>
      <c r="B57" s="85" t="s">
        <v>65</v>
      </c>
      <c r="C57" s="86"/>
      <c r="D57" s="10"/>
      <c r="E57" s="87"/>
      <c r="F57" s="88"/>
      <c r="G57" s="89">
        <f>G55-G56</f>
        <v>95.244599999999991</v>
      </c>
      <c r="H57" s="90"/>
      <c r="I57" s="91"/>
    </row>
    <row r="58" spans="1:9" ht="15.75" thickBot="1" x14ac:dyDescent="0.3">
      <c r="A58" s="76" t="s">
        <v>66</v>
      </c>
      <c r="B58" s="77"/>
      <c r="C58" s="78"/>
      <c r="D58" s="8" t="s">
        <v>59</v>
      </c>
      <c r="E58" s="76" t="s">
        <v>60</v>
      </c>
      <c r="F58" s="78"/>
      <c r="G58" s="76" t="s">
        <v>61</v>
      </c>
      <c r="H58" s="77"/>
      <c r="I58" s="78"/>
    </row>
    <row r="59" spans="1:9" ht="15.75" thickBot="1" x14ac:dyDescent="0.3">
      <c r="A59" s="5">
        <v>1</v>
      </c>
      <c r="B59" s="55" t="s">
        <v>67</v>
      </c>
      <c r="C59" s="40"/>
      <c r="D59" s="9">
        <v>20.91</v>
      </c>
      <c r="E59" s="41">
        <v>15.39</v>
      </c>
      <c r="F59" s="42"/>
      <c r="G59" s="41">
        <f>D59*E59</f>
        <v>321.80490000000003</v>
      </c>
      <c r="H59" s="43"/>
      <c r="I59" s="42"/>
    </row>
    <row r="60" spans="1:9" ht="15.75" thickBot="1" x14ac:dyDescent="0.3">
      <c r="A60" s="5">
        <v>2</v>
      </c>
      <c r="B60" s="55" t="s">
        <v>135</v>
      </c>
      <c r="C60" s="40"/>
      <c r="D60" s="13">
        <v>1</v>
      </c>
      <c r="E60" s="41">
        <v>1.23</v>
      </c>
      <c r="F60" s="42"/>
      <c r="G60" s="41">
        <f>E60*D60</f>
        <v>1.23</v>
      </c>
      <c r="H60" s="43"/>
      <c r="I60" s="42"/>
    </row>
    <row r="61" spans="1:9" ht="15.75" thickBot="1" x14ac:dyDescent="0.3">
      <c r="A61" s="5">
        <v>3</v>
      </c>
      <c r="B61" s="55" t="s">
        <v>62</v>
      </c>
      <c r="C61" s="40"/>
      <c r="D61" s="13">
        <v>1</v>
      </c>
      <c r="E61" s="41">
        <f>0.13*20.91</f>
        <v>2.7183000000000002</v>
      </c>
      <c r="F61" s="42"/>
      <c r="G61" s="82">
        <f>E61*D61</f>
        <v>2.7183000000000002</v>
      </c>
      <c r="H61" s="83"/>
      <c r="I61" s="84"/>
    </row>
    <row r="62" spans="1:9" ht="15.75" thickBot="1" x14ac:dyDescent="0.3">
      <c r="A62" s="5">
        <v>4</v>
      </c>
      <c r="B62" s="55" t="s">
        <v>63</v>
      </c>
      <c r="C62" s="40"/>
      <c r="D62" s="12"/>
      <c r="E62" s="41"/>
      <c r="F62" s="42"/>
      <c r="G62" s="41">
        <f>G59+G60-G61</f>
        <v>320.31660000000005</v>
      </c>
      <c r="H62" s="43"/>
      <c r="I62" s="42"/>
    </row>
    <row r="63" spans="1:9" ht="15.75" thickBot="1" x14ac:dyDescent="0.3">
      <c r="A63" s="5">
        <v>5</v>
      </c>
      <c r="B63" s="55" t="s">
        <v>64</v>
      </c>
      <c r="C63" s="40"/>
      <c r="D63" s="12">
        <v>9.2499999999999999E-2</v>
      </c>
      <c r="E63" s="41"/>
      <c r="F63" s="42"/>
      <c r="G63" s="82"/>
      <c r="H63" s="83"/>
      <c r="I63" s="84"/>
    </row>
    <row r="64" spans="1:9" ht="15.75" thickBot="1" x14ac:dyDescent="0.3">
      <c r="A64" s="5"/>
      <c r="B64" s="85" t="s">
        <v>68</v>
      </c>
      <c r="C64" s="86"/>
      <c r="D64" s="10"/>
      <c r="E64" s="87"/>
      <c r="F64" s="88"/>
      <c r="G64" s="89">
        <f>G62-G63</f>
        <v>320.31660000000005</v>
      </c>
      <c r="H64" s="90"/>
      <c r="I64" s="91"/>
    </row>
    <row r="65" spans="1:9" ht="15.75" thickBot="1" x14ac:dyDescent="0.3">
      <c r="A65" s="76" t="s">
        <v>69</v>
      </c>
      <c r="B65" s="77"/>
      <c r="C65" s="78"/>
      <c r="D65" s="8" t="s">
        <v>59</v>
      </c>
      <c r="E65" s="76" t="s">
        <v>60</v>
      </c>
      <c r="F65" s="78"/>
      <c r="G65" s="76" t="s">
        <v>61</v>
      </c>
      <c r="H65" s="77"/>
      <c r="I65" s="78"/>
    </row>
    <row r="66" spans="1:9" ht="15.75" thickBot="1" x14ac:dyDescent="0.3">
      <c r="A66" s="5">
        <v>1</v>
      </c>
      <c r="B66" s="55" t="s">
        <v>70</v>
      </c>
      <c r="C66" s="40"/>
      <c r="D66" s="9">
        <v>1</v>
      </c>
      <c r="E66" s="41">
        <v>107.19</v>
      </c>
      <c r="F66" s="42"/>
      <c r="G66" s="41">
        <f>D66*E66</f>
        <v>107.19</v>
      </c>
      <c r="H66" s="43"/>
      <c r="I66" s="42"/>
    </row>
    <row r="67" spans="1:9" ht="15.75" thickBot="1" x14ac:dyDescent="0.3">
      <c r="A67" s="5">
        <v>2</v>
      </c>
      <c r="B67" s="55" t="s">
        <v>62</v>
      </c>
      <c r="C67" s="40"/>
      <c r="D67" s="9"/>
      <c r="E67" s="41"/>
      <c r="F67" s="42"/>
      <c r="G67" s="41">
        <v>0</v>
      </c>
      <c r="H67" s="43"/>
      <c r="I67" s="42"/>
    </row>
    <row r="68" spans="1:9" ht="15.75" thickBot="1" x14ac:dyDescent="0.3">
      <c r="A68" s="5">
        <v>3</v>
      </c>
      <c r="B68" s="55" t="s">
        <v>63</v>
      </c>
      <c r="C68" s="40"/>
      <c r="D68" s="10"/>
      <c r="E68" s="41"/>
      <c r="F68" s="42"/>
      <c r="G68" s="41">
        <f>G66</f>
        <v>107.19</v>
      </c>
      <c r="H68" s="43"/>
      <c r="I68" s="42"/>
    </row>
    <row r="69" spans="1:9" ht="15.75" thickBot="1" x14ac:dyDescent="0.3">
      <c r="A69" s="5">
        <v>4</v>
      </c>
      <c r="B69" s="55" t="s">
        <v>64</v>
      </c>
      <c r="C69" s="40"/>
      <c r="D69" s="12">
        <v>9.2499999999999999E-2</v>
      </c>
      <c r="E69" s="41"/>
      <c r="F69" s="42"/>
      <c r="G69" s="82"/>
      <c r="H69" s="83"/>
      <c r="I69" s="84"/>
    </row>
    <row r="70" spans="1:9" ht="15.75" thickBot="1" x14ac:dyDescent="0.3">
      <c r="A70" s="5"/>
      <c r="B70" s="85" t="s">
        <v>71</v>
      </c>
      <c r="C70" s="86"/>
      <c r="D70" s="10"/>
      <c r="E70" s="87"/>
      <c r="F70" s="88"/>
      <c r="G70" s="89">
        <f>G68-G69</f>
        <v>107.19</v>
      </c>
      <c r="H70" s="90"/>
      <c r="I70" s="91"/>
    </row>
    <row r="71" spans="1:9" ht="15.75" thickBot="1" x14ac:dyDescent="0.3">
      <c r="A71" s="76" t="s">
        <v>136</v>
      </c>
      <c r="B71" s="77"/>
      <c r="C71" s="78"/>
      <c r="D71" s="8" t="s">
        <v>59</v>
      </c>
      <c r="E71" s="76" t="s">
        <v>60</v>
      </c>
      <c r="F71" s="78"/>
      <c r="G71" s="76" t="s">
        <v>61</v>
      </c>
      <c r="H71" s="77"/>
      <c r="I71" s="78"/>
    </row>
    <row r="72" spans="1:9" ht="15.75" thickBot="1" x14ac:dyDescent="0.3">
      <c r="A72" s="5">
        <v>1</v>
      </c>
      <c r="B72" s="55" t="s">
        <v>137</v>
      </c>
      <c r="C72" s="40"/>
      <c r="D72" s="9">
        <v>1</v>
      </c>
      <c r="E72" s="41">
        <v>9.74</v>
      </c>
      <c r="F72" s="42"/>
      <c r="G72" s="41">
        <f>D72*E72</f>
        <v>9.74</v>
      </c>
      <c r="H72" s="43"/>
      <c r="I72" s="42"/>
    </row>
    <row r="73" spans="1:9" ht="15.75" thickBot="1" x14ac:dyDescent="0.3">
      <c r="A73" s="5">
        <v>2</v>
      </c>
      <c r="B73" s="55" t="s">
        <v>62</v>
      </c>
      <c r="C73" s="40"/>
      <c r="D73" s="9">
        <v>1</v>
      </c>
      <c r="E73" s="41"/>
      <c r="F73" s="42"/>
      <c r="G73" s="41">
        <f>D73*E73</f>
        <v>0</v>
      </c>
      <c r="H73" s="43"/>
      <c r="I73" s="42"/>
    </row>
    <row r="74" spans="1:9" ht="15.75" thickBot="1" x14ac:dyDescent="0.3">
      <c r="A74" s="5">
        <v>3</v>
      </c>
      <c r="B74" s="55" t="s">
        <v>63</v>
      </c>
      <c r="C74" s="40"/>
      <c r="D74" s="10"/>
      <c r="E74" s="41"/>
      <c r="F74" s="42"/>
      <c r="G74" s="41">
        <f>G72-G73</f>
        <v>9.74</v>
      </c>
      <c r="H74" s="43"/>
      <c r="I74" s="42"/>
    </row>
    <row r="75" spans="1:9" ht="15.75" thickBot="1" x14ac:dyDescent="0.3">
      <c r="A75" s="5">
        <v>4</v>
      </c>
      <c r="B75" s="55" t="s">
        <v>64</v>
      </c>
      <c r="C75" s="40"/>
      <c r="D75" s="12">
        <v>9.2499999999999999E-2</v>
      </c>
      <c r="E75" s="41"/>
      <c r="F75" s="42"/>
      <c r="G75" s="82"/>
      <c r="H75" s="83"/>
      <c r="I75" s="84"/>
    </row>
    <row r="76" spans="1:9" ht="15.75" thickBot="1" x14ac:dyDescent="0.3">
      <c r="A76" s="5"/>
      <c r="B76" s="85" t="s">
        <v>138</v>
      </c>
      <c r="C76" s="86"/>
      <c r="D76" s="10"/>
      <c r="E76" s="87"/>
      <c r="F76" s="88"/>
      <c r="G76" s="89">
        <f>G74-G75</f>
        <v>9.74</v>
      </c>
      <c r="H76" s="90"/>
      <c r="I76" s="91"/>
    </row>
    <row r="77" spans="1:9" ht="15.75" thickBot="1" x14ac:dyDescent="0.3">
      <c r="A77" s="76" t="s">
        <v>72</v>
      </c>
      <c r="B77" s="77"/>
      <c r="C77" s="78"/>
      <c r="D77" s="8" t="s">
        <v>59</v>
      </c>
      <c r="E77" s="76" t="s">
        <v>60</v>
      </c>
      <c r="F77" s="78"/>
      <c r="G77" s="76" t="s">
        <v>61</v>
      </c>
      <c r="H77" s="77"/>
      <c r="I77" s="78"/>
    </row>
    <row r="78" spans="1:9" ht="15.75" thickBot="1" x14ac:dyDescent="0.3">
      <c r="A78" s="5">
        <v>1</v>
      </c>
      <c r="B78" s="55" t="s">
        <v>73</v>
      </c>
      <c r="C78" s="40"/>
      <c r="D78" s="9">
        <v>1</v>
      </c>
      <c r="E78" s="41">
        <v>199.6</v>
      </c>
      <c r="F78" s="42"/>
      <c r="G78" s="41">
        <f>E78*D78</f>
        <v>199.6</v>
      </c>
      <c r="H78" s="43"/>
      <c r="I78" s="42"/>
    </row>
    <row r="79" spans="1:9" ht="15.75" thickBot="1" x14ac:dyDescent="0.3">
      <c r="A79" s="5">
        <v>2</v>
      </c>
      <c r="B79" s="55" t="s">
        <v>74</v>
      </c>
      <c r="C79" s="40"/>
      <c r="D79" s="6"/>
      <c r="E79" s="41"/>
      <c r="F79" s="42"/>
      <c r="G79" s="92">
        <v>3.2500000000000001E-2</v>
      </c>
      <c r="H79" s="43"/>
      <c r="I79" s="42"/>
    </row>
    <row r="80" spans="1:9" ht="15.75" thickBot="1" x14ac:dyDescent="0.3">
      <c r="A80" s="5"/>
      <c r="B80" s="85" t="s">
        <v>75</v>
      </c>
      <c r="C80" s="86"/>
      <c r="D80" s="9"/>
      <c r="E80" s="87"/>
      <c r="F80" s="88"/>
      <c r="G80" s="89">
        <f>G78*G79</f>
        <v>6.4870000000000001</v>
      </c>
      <c r="H80" s="90"/>
      <c r="I80" s="91"/>
    </row>
    <row r="81" spans="1:9" ht="15.75" thickBot="1" x14ac:dyDescent="0.3">
      <c r="A81" s="76" t="s">
        <v>76</v>
      </c>
      <c r="B81" s="77"/>
      <c r="C81" s="78"/>
      <c r="D81" s="8" t="s">
        <v>59</v>
      </c>
      <c r="E81" s="76" t="s">
        <v>60</v>
      </c>
      <c r="F81" s="78"/>
      <c r="G81" s="76" t="s">
        <v>61</v>
      </c>
      <c r="H81" s="77"/>
      <c r="I81" s="78"/>
    </row>
    <row r="82" spans="1:9" ht="15.75" thickBot="1" x14ac:dyDescent="0.3">
      <c r="A82" s="5">
        <v>1</v>
      </c>
      <c r="B82" s="55" t="s">
        <v>77</v>
      </c>
      <c r="C82" s="40"/>
      <c r="D82" s="9">
        <v>1</v>
      </c>
      <c r="E82" s="41">
        <v>3.93</v>
      </c>
      <c r="F82" s="42"/>
      <c r="G82" s="41">
        <f>E82*D82</f>
        <v>3.93</v>
      </c>
      <c r="H82" s="43"/>
      <c r="I82" s="42"/>
    </row>
    <row r="83" spans="1:9" ht="15.75" thickBot="1" x14ac:dyDescent="0.3">
      <c r="A83" s="5">
        <v>2</v>
      </c>
      <c r="B83" s="55" t="s">
        <v>64</v>
      </c>
      <c r="C83" s="40"/>
      <c r="D83" s="12">
        <v>9.2499999999999999E-2</v>
      </c>
      <c r="E83" s="41"/>
      <c r="F83" s="42"/>
      <c r="G83" s="82"/>
      <c r="H83" s="83"/>
      <c r="I83" s="84"/>
    </row>
    <row r="84" spans="1:9" ht="15.75" thickBot="1" x14ac:dyDescent="0.3">
      <c r="A84" s="5"/>
      <c r="B84" s="85" t="s">
        <v>78</v>
      </c>
      <c r="C84" s="86"/>
      <c r="D84" s="9"/>
      <c r="E84" s="87"/>
      <c r="F84" s="88"/>
      <c r="G84" s="89">
        <f>G82-G83</f>
        <v>3.93</v>
      </c>
      <c r="H84" s="90"/>
      <c r="I84" s="91"/>
    </row>
    <row r="85" spans="1:9" ht="15.75" thickBot="1" x14ac:dyDescent="0.3">
      <c r="A85" s="76" t="s">
        <v>139</v>
      </c>
      <c r="B85" s="77"/>
      <c r="C85" s="78"/>
      <c r="D85" s="8" t="s">
        <v>59</v>
      </c>
      <c r="E85" s="76" t="s">
        <v>60</v>
      </c>
      <c r="F85" s="78"/>
      <c r="G85" s="76" t="s">
        <v>61</v>
      </c>
      <c r="H85" s="77"/>
      <c r="I85" s="78"/>
    </row>
    <row r="86" spans="1:9" ht="15.75" thickBot="1" x14ac:dyDescent="0.3">
      <c r="A86" s="5">
        <v>1</v>
      </c>
      <c r="B86" s="55" t="s">
        <v>140</v>
      </c>
      <c r="C86" s="40"/>
      <c r="D86" s="9">
        <v>1</v>
      </c>
      <c r="E86" s="41">
        <v>9.09</v>
      </c>
      <c r="F86" s="42"/>
      <c r="G86" s="41">
        <f>E86*D86</f>
        <v>9.09</v>
      </c>
      <c r="H86" s="43"/>
      <c r="I86" s="42"/>
    </row>
    <row r="87" spans="1:9" ht="15.75" thickBot="1" x14ac:dyDescent="0.3">
      <c r="A87" s="5">
        <v>2</v>
      </c>
      <c r="B87" s="55" t="s">
        <v>74</v>
      </c>
      <c r="C87" s="40"/>
      <c r="D87" s="12">
        <v>9.2499999999999999E-2</v>
      </c>
      <c r="E87" s="41"/>
      <c r="F87" s="42"/>
      <c r="G87" s="41"/>
      <c r="H87" s="43"/>
      <c r="I87" s="42"/>
    </row>
    <row r="88" spans="1:9" ht="15.75" thickBot="1" x14ac:dyDescent="0.3">
      <c r="A88" s="5"/>
      <c r="B88" s="85" t="s">
        <v>140</v>
      </c>
      <c r="C88" s="86"/>
      <c r="D88" s="9"/>
      <c r="E88" s="87"/>
      <c r="F88" s="88"/>
      <c r="G88" s="89">
        <f>G86-G87</f>
        <v>9.09</v>
      </c>
      <c r="H88" s="90"/>
      <c r="I88" s="91"/>
    </row>
    <row r="89" spans="1:9" ht="15.75" thickBot="1" x14ac:dyDescent="0.3">
      <c r="A89" s="93" t="s">
        <v>79</v>
      </c>
      <c r="B89" s="94"/>
      <c r="C89" s="94"/>
      <c r="D89" s="94"/>
      <c r="E89" s="94"/>
      <c r="F89" s="95"/>
      <c r="G89" s="96">
        <f>G57+G64+G70+G76+G80+G84+G88</f>
        <v>551.9982</v>
      </c>
      <c r="H89" s="97"/>
      <c r="I89" s="98"/>
    </row>
    <row r="90" spans="1:9" x14ac:dyDescent="0.25">
      <c r="A90" s="99" t="s">
        <v>80</v>
      </c>
      <c r="B90" s="99"/>
      <c r="C90" s="99"/>
      <c r="D90" s="99"/>
      <c r="E90" s="99"/>
      <c r="F90" s="99"/>
      <c r="G90" s="101"/>
      <c r="H90" s="101"/>
      <c r="I90" s="101"/>
    </row>
    <row r="91" spans="1:9" ht="15.75" thickBot="1" x14ac:dyDescent="0.3">
      <c r="A91" s="100"/>
      <c r="B91" s="100"/>
      <c r="C91" s="100"/>
      <c r="D91" s="100"/>
      <c r="E91" s="100"/>
      <c r="F91" s="100"/>
      <c r="G91" s="102"/>
      <c r="H91" s="102"/>
      <c r="I91" s="102"/>
    </row>
    <row r="92" spans="1:9" ht="15.75" thickBot="1" x14ac:dyDescent="0.3">
      <c r="A92" s="44" t="s">
        <v>81</v>
      </c>
      <c r="B92" s="45"/>
      <c r="C92" s="45"/>
      <c r="D92" s="45"/>
      <c r="E92" s="45"/>
      <c r="F92" s="45"/>
      <c r="G92" s="45"/>
      <c r="H92" s="45"/>
      <c r="I92" s="50"/>
    </row>
    <row r="93" spans="1:9" ht="15.75" thickBot="1" x14ac:dyDescent="0.3">
      <c r="A93" s="47" t="s">
        <v>82</v>
      </c>
      <c r="B93" s="49"/>
      <c r="C93" s="3" t="s">
        <v>83</v>
      </c>
      <c r="D93" s="47" t="s">
        <v>84</v>
      </c>
      <c r="E93" s="49"/>
      <c r="F93" s="47" t="s">
        <v>59</v>
      </c>
      <c r="G93" s="49"/>
      <c r="H93" s="47" t="s">
        <v>85</v>
      </c>
      <c r="I93" s="49"/>
    </row>
    <row r="94" spans="1:9" ht="15.75" thickBot="1" x14ac:dyDescent="0.3">
      <c r="A94" s="55" t="s">
        <v>86</v>
      </c>
      <c r="B94" s="40"/>
      <c r="C94" s="15">
        <v>13</v>
      </c>
      <c r="D94" s="103">
        <v>12</v>
      </c>
      <c r="E94" s="104"/>
      <c r="F94" s="103">
        <v>2</v>
      </c>
      <c r="G94" s="104"/>
      <c r="H94" s="89">
        <f>C94/D94*F94</f>
        <v>2.1666666666666665</v>
      </c>
      <c r="I94" s="91"/>
    </row>
    <row r="95" spans="1:9" ht="15.75" thickBot="1" x14ac:dyDescent="0.3">
      <c r="A95" s="55" t="s">
        <v>129</v>
      </c>
      <c r="B95" s="40"/>
      <c r="C95" s="14">
        <v>15</v>
      </c>
      <c r="D95" s="103">
        <v>12</v>
      </c>
      <c r="E95" s="104"/>
      <c r="F95" s="103">
        <v>2</v>
      </c>
      <c r="G95" s="104"/>
      <c r="H95" s="89">
        <f t="shared" ref="H95:H103" si="0">C95/D95*F95</f>
        <v>2.5</v>
      </c>
      <c r="I95" s="91"/>
    </row>
    <row r="96" spans="1:9" ht="15.75" thickBot="1" x14ac:dyDescent="0.3">
      <c r="A96" s="55" t="s">
        <v>87</v>
      </c>
      <c r="B96" s="40"/>
      <c r="C96" s="14">
        <v>14</v>
      </c>
      <c r="D96" s="103">
        <v>12</v>
      </c>
      <c r="E96" s="104"/>
      <c r="F96" s="103">
        <v>2</v>
      </c>
      <c r="G96" s="104"/>
      <c r="H96" s="89">
        <f t="shared" si="0"/>
        <v>2.3333333333333335</v>
      </c>
      <c r="I96" s="91"/>
    </row>
    <row r="97" spans="1:9" ht="15.75" thickBot="1" x14ac:dyDescent="0.3">
      <c r="A97" s="55" t="s">
        <v>88</v>
      </c>
      <c r="B97" s="40"/>
      <c r="C97" s="14">
        <v>22</v>
      </c>
      <c r="D97" s="103">
        <v>12</v>
      </c>
      <c r="E97" s="104"/>
      <c r="F97" s="103">
        <v>2</v>
      </c>
      <c r="G97" s="104"/>
      <c r="H97" s="89">
        <f t="shared" si="0"/>
        <v>3.6666666666666665</v>
      </c>
      <c r="I97" s="91"/>
    </row>
    <row r="98" spans="1:9" ht="15.75" thickBot="1" x14ac:dyDescent="0.3">
      <c r="A98" s="55" t="s">
        <v>89</v>
      </c>
      <c r="B98" s="40"/>
      <c r="C98" s="14">
        <v>5</v>
      </c>
      <c r="D98" s="103">
        <v>24</v>
      </c>
      <c r="E98" s="104"/>
      <c r="F98" s="103">
        <v>1</v>
      </c>
      <c r="G98" s="104"/>
      <c r="H98" s="89">
        <f t="shared" si="0"/>
        <v>0.20833333333333334</v>
      </c>
      <c r="I98" s="91"/>
    </row>
    <row r="99" spans="1:9" ht="15.75" thickBot="1" x14ac:dyDescent="0.3">
      <c r="A99" s="55" t="s">
        <v>90</v>
      </c>
      <c r="B99" s="40"/>
      <c r="C99" s="14">
        <v>20</v>
      </c>
      <c r="D99" s="103">
        <v>24</v>
      </c>
      <c r="E99" s="104"/>
      <c r="F99" s="103">
        <v>1</v>
      </c>
      <c r="G99" s="104"/>
      <c r="H99" s="89">
        <f t="shared" si="0"/>
        <v>0.83333333333333337</v>
      </c>
      <c r="I99" s="91"/>
    </row>
    <row r="100" spans="1:9" ht="15.75" thickBot="1" x14ac:dyDescent="0.3">
      <c r="A100" s="55" t="s">
        <v>130</v>
      </c>
      <c r="B100" s="40"/>
      <c r="C100" s="14">
        <v>3</v>
      </c>
      <c r="D100" s="103">
        <v>12</v>
      </c>
      <c r="E100" s="104"/>
      <c r="F100" s="103">
        <v>3</v>
      </c>
      <c r="G100" s="104"/>
      <c r="H100" s="89">
        <f t="shared" si="0"/>
        <v>0.75</v>
      </c>
      <c r="I100" s="91"/>
    </row>
    <row r="101" spans="1:9" ht="15.75" thickBot="1" x14ac:dyDescent="0.3">
      <c r="A101" s="55" t="s">
        <v>91</v>
      </c>
      <c r="B101" s="40"/>
      <c r="C101" s="14">
        <v>7</v>
      </c>
      <c r="D101" s="103">
        <v>24</v>
      </c>
      <c r="E101" s="104"/>
      <c r="F101" s="103">
        <v>1</v>
      </c>
      <c r="G101" s="104"/>
      <c r="H101" s="89">
        <f t="shared" si="0"/>
        <v>0.29166666666666669</v>
      </c>
      <c r="I101" s="91"/>
    </row>
    <row r="102" spans="1:9" ht="15.75" thickBot="1" x14ac:dyDescent="0.3">
      <c r="A102" s="55" t="s">
        <v>92</v>
      </c>
      <c r="B102" s="40"/>
      <c r="C102" s="14">
        <v>2</v>
      </c>
      <c r="D102" s="103">
        <v>12</v>
      </c>
      <c r="E102" s="104"/>
      <c r="F102" s="103">
        <v>1</v>
      </c>
      <c r="G102" s="104"/>
      <c r="H102" s="89">
        <f t="shared" si="0"/>
        <v>0.16666666666666666</v>
      </c>
      <c r="I102" s="91"/>
    </row>
    <row r="103" spans="1:9" ht="15.75" thickBot="1" x14ac:dyDescent="0.3">
      <c r="A103" s="55" t="s">
        <v>131</v>
      </c>
      <c r="B103" s="40"/>
      <c r="C103" s="14">
        <v>6</v>
      </c>
      <c r="D103" s="103">
        <v>12</v>
      </c>
      <c r="E103" s="104"/>
      <c r="F103" s="103">
        <v>1</v>
      </c>
      <c r="G103" s="104"/>
      <c r="H103" s="89">
        <f t="shared" si="0"/>
        <v>0.5</v>
      </c>
      <c r="I103" s="91"/>
    </row>
    <row r="104" spans="1:9" ht="15.75" thickBot="1" x14ac:dyDescent="0.3">
      <c r="A104" s="85" t="s">
        <v>93</v>
      </c>
      <c r="B104" s="86"/>
      <c r="C104" s="14"/>
      <c r="D104" s="103"/>
      <c r="E104" s="104"/>
      <c r="F104" s="103"/>
      <c r="G104" s="104"/>
      <c r="H104" s="89">
        <f>SUM(H94:H103)</f>
        <v>13.416666666666666</v>
      </c>
      <c r="I104" s="91"/>
    </row>
    <row r="105" spans="1:9" ht="15.75" thickBot="1" x14ac:dyDescent="0.3">
      <c r="A105" s="55" t="s">
        <v>94</v>
      </c>
      <c r="B105" s="40"/>
      <c r="C105" s="6">
        <v>9.2499999999999999E-2</v>
      </c>
      <c r="D105" s="103"/>
      <c r="E105" s="104"/>
      <c r="F105" s="103"/>
      <c r="G105" s="104"/>
      <c r="H105" s="105"/>
      <c r="I105" s="106"/>
    </row>
    <row r="106" spans="1:9" ht="15.75" thickBot="1" x14ac:dyDescent="0.3">
      <c r="A106" s="44" t="s">
        <v>95</v>
      </c>
      <c r="B106" s="45"/>
      <c r="C106" s="45"/>
      <c r="D106" s="45"/>
      <c r="E106" s="46"/>
      <c r="F106" s="107"/>
      <c r="G106" s="108"/>
      <c r="H106" s="96">
        <f>H104-H105</f>
        <v>13.416666666666666</v>
      </c>
      <c r="I106" s="98"/>
    </row>
    <row r="107" spans="1:9" ht="15.75" thickBot="1" x14ac:dyDescent="0.3">
      <c r="A107" s="44" t="s">
        <v>96</v>
      </c>
      <c r="B107" s="45"/>
      <c r="C107" s="45"/>
      <c r="D107" s="45"/>
      <c r="E107" s="45"/>
      <c r="F107" s="45"/>
      <c r="G107" s="45"/>
      <c r="H107" s="45"/>
      <c r="I107" s="50"/>
    </row>
    <row r="108" spans="1:9" ht="15.75" thickBot="1" x14ac:dyDescent="0.3">
      <c r="A108" s="47" t="s">
        <v>82</v>
      </c>
      <c r="B108" s="49"/>
      <c r="C108" s="3" t="s">
        <v>83</v>
      </c>
      <c r="D108" s="47" t="s">
        <v>84</v>
      </c>
      <c r="E108" s="49"/>
      <c r="F108" s="47" t="s">
        <v>59</v>
      </c>
      <c r="G108" s="49"/>
      <c r="H108" s="47" t="s">
        <v>85</v>
      </c>
      <c r="I108" s="49"/>
    </row>
    <row r="109" spans="1:9" ht="15.75" thickBot="1" x14ac:dyDescent="0.3">
      <c r="A109" s="55" t="s">
        <v>97</v>
      </c>
      <c r="B109" s="40"/>
      <c r="C109" s="14">
        <v>7.0039999999999996</v>
      </c>
      <c r="D109" s="103">
        <v>6</v>
      </c>
      <c r="E109" s="104"/>
      <c r="F109" s="103">
        <v>1</v>
      </c>
      <c r="G109" s="104"/>
      <c r="H109" s="89">
        <f>C109/D109*F109</f>
        <v>1.1673333333333333</v>
      </c>
      <c r="I109" s="91"/>
    </row>
    <row r="110" spans="1:9" ht="15.75" thickBot="1" x14ac:dyDescent="0.3">
      <c r="A110" s="55" t="s">
        <v>132</v>
      </c>
      <c r="B110" s="40"/>
      <c r="C110" s="14">
        <v>6.0039999999999996</v>
      </c>
      <c r="D110" s="103">
        <v>36</v>
      </c>
      <c r="E110" s="104"/>
      <c r="F110" s="103">
        <v>1</v>
      </c>
      <c r="G110" s="104"/>
      <c r="H110" s="89">
        <f>C110/D110*F110</f>
        <v>0.16677777777777777</v>
      </c>
      <c r="I110" s="91"/>
    </row>
    <row r="111" spans="1:9" ht="15.75" thickBot="1" x14ac:dyDescent="0.3">
      <c r="A111" s="55" t="s">
        <v>133</v>
      </c>
      <c r="B111" s="40"/>
      <c r="C111" s="14">
        <v>2.004</v>
      </c>
      <c r="D111" s="103">
        <v>36</v>
      </c>
      <c r="E111" s="104"/>
      <c r="F111" s="103">
        <v>1</v>
      </c>
      <c r="G111" s="104"/>
      <c r="H111" s="89">
        <f>C111/D111*F111</f>
        <v>5.566666666666667E-2</v>
      </c>
      <c r="I111" s="91"/>
    </row>
    <row r="112" spans="1:9" ht="15.75" thickBot="1" x14ac:dyDescent="0.3">
      <c r="A112" s="55" t="s">
        <v>134</v>
      </c>
      <c r="B112" s="40"/>
      <c r="C112" s="14">
        <v>12</v>
      </c>
      <c r="D112" s="103">
        <v>36</v>
      </c>
      <c r="E112" s="104"/>
      <c r="F112" s="103">
        <v>1</v>
      </c>
      <c r="G112" s="104"/>
      <c r="H112" s="89">
        <f>C112/D112*F112</f>
        <v>0.33333333333333331</v>
      </c>
      <c r="I112" s="91"/>
    </row>
    <row r="113" spans="1:9" ht="15.75" thickBot="1" x14ac:dyDescent="0.3">
      <c r="A113" s="55" t="s">
        <v>185</v>
      </c>
      <c r="B113" s="40"/>
      <c r="C113" s="14">
        <v>72.83</v>
      </c>
      <c r="D113" s="103">
        <v>36</v>
      </c>
      <c r="E113" s="104"/>
      <c r="F113" s="103">
        <v>1</v>
      </c>
      <c r="G113" s="104"/>
      <c r="H113" s="89">
        <f>C113/D113*F113</f>
        <v>2.0230555555555556</v>
      </c>
      <c r="I113" s="91"/>
    </row>
    <row r="114" spans="1:9" ht="15.75" thickBot="1" x14ac:dyDescent="0.3">
      <c r="A114" s="85" t="s">
        <v>93</v>
      </c>
      <c r="B114" s="86"/>
      <c r="C114" s="9"/>
      <c r="D114" s="103"/>
      <c r="E114" s="104"/>
      <c r="F114" s="103"/>
      <c r="G114" s="104"/>
      <c r="H114" s="89">
        <f>SUM(H109:I113)</f>
        <v>3.7461666666666664</v>
      </c>
      <c r="I114" s="91"/>
    </row>
    <row r="115" spans="1:9" ht="15.75" thickBot="1" x14ac:dyDescent="0.3">
      <c r="A115" s="55" t="s">
        <v>94</v>
      </c>
      <c r="B115" s="40"/>
      <c r="C115" s="6">
        <v>9.2499999999999999E-2</v>
      </c>
      <c r="D115" s="103"/>
      <c r="E115" s="104"/>
      <c r="F115" s="103"/>
      <c r="G115" s="104"/>
      <c r="H115" s="105"/>
      <c r="I115" s="106"/>
    </row>
    <row r="116" spans="1:9" ht="15.75" thickBot="1" x14ac:dyDescent="0.3">
      <c r="A116" s="44" t="s">
        <v>98</v>
      </c>
      <c r="B116" s="45"/>
      <c r="C116" s="45"/>
      <c r="D116" s="45"/>
      <c r="E116" s="50"/>
      <c r="F116" s="109"/>
      <c r="G116" s="108"/>
      <c r="H116" s="96">
        <f>H114-H115</f>
        <v>3.7461666666666664</v>
      </c>
      <c r="I116" s="98"/>
    </row>
    <row r="117" spans="1:9" ht="15.75" thickBot="1" x14ac:dyDescent="0.3">
      <c r="A117" s="44" t="s">
        <v>99</v>
      </c>
      <c r="B117" s="45"/>
      <c r="C117" s="45"/>
      <c r="D117" s="45"/>
      <c r="E117" s="45"/>
      <c r="F117" s="45"/>
      <c r="G117" s="45"/>
      <c r="H117" s="45"/>
      <c r="I117" s="50"/>
    </row>
    <row r="118" spans="1:9" ht="15.75" thickBot="1" x14ac:dyDescent="0.3">
      <c r="A118" s="47" t="s">
        <v>100</v>
      </c>
      <c r="B118" s="48"/>
      <c r="C118" s="48"/>
      <c r="D118" s="48"/>
      <c r="E118" s="48"/>
      <c r="F118" s="48"/>
      <c r="G118" s="49"/>
      <c r="H118" s="47" t="s">
        <v>10</v>
      </c>
      <c r="I118" s="49"/>
    </row>
    <row r="119" spans="1:9" ht="15.75" thickBot="1" x14ac:dyDescent="0.3">
      <c r="A119" s="55" t="s">
        <v>101</v>
      </c>
      <c r="B119" s="39"/>
      <c r="C119" s="39"/>
      <c r="D119" s="39"/>
      <c r="E119" s="39"/>
      <c r="F119" s="39"/>
      <c r="G119" s="40"/>
      <c r="H119" s="89">
        <f>G7</f>
        <v>1755.6280000000002</v>
      </c>
      <c r="I119" s="91"/>
    </row>
    <row r="120" spans="1:9" ht="15.75" thickBot="1" x14ac:dyDescent="0.3">
      <c r="A120" s="55" t="s">
        <v>102</v>
      </c>
      <c r="B120" s="39"/>
      <c r="C120" s="39"/>
      <c r="D120" s="39"/>
      <c r="E120" s="39"/>
      <c r="F120" s="39"/>
      <c r="G120" s="40"/>
      <c r="H120" s="89">
        <f>E50</f>
        <v>1121.26882602</v>
      </c>
      <c r="I120" s="91"/>
    </row>
    <row r="121" spans="1:9" ht="15.75" thickBot="1" x14ac:dyDescent="0.3">
      <c r="A121" s="55" t="s">
        <v>103</v>
      </c>
      <c r="B121" s="39"/>
      <c r="C121" s="39"/>
      <c r="D121" s="39"/>
      <c r="E121" s="39"/>
      <c r="F121" s="39"/>
      <c r="G121" s="40"/>
      <c r="H121" s="89">
        <f>G57</f>
        <v>95.244599999999991</v>
      </c>
      <c r="I121" s="91"/>
    </row>
    <row r="122" spans="1:9" ht="15.75" thickBot="1" x14ac:dyDescent="0.3">
      <c r="A122" s="55" t="s">
        <v>104</v>
      </c>
      <c r="B122" s="39"/>
      <c r="C122" s="39"/>
      <c r="D122" s="39"/>
      <c r="E122" s="39"/>
      <c r="F122" s="39"/>
      <c r="G122" s="40"/>
      <c r="H122" s="89">
        <f>G64</f>
        <v>320.31660000000005</v>
      </c>
      <c r="I122" s="91"/>
    </row>
    <row r="123" spans="1:9" ht="15.75" thickBot="1" x14ac:dyDescent="0.3">
      <c r="A123" s="55" t="s">
        <v>105</v>
      </c>
      <c r="B123" s="39"/>
      <c r="C123" s="39"/>
      <c r="D123" s="39"/>
      <c r="E123" s="39"/>
      <c r="F123" s="39"/>
      <c r="G123" s="40"/>
      <c r="H123" s="89">
        <f>G70</f>
        <v>107.19</v>
      </c>
      <c r="I123" s="91"/>
    </row>
    <row r="124" spans="1:9" ht="15.75" thickBot="1" x14ac:dyDescent="0.3">
      <c r="A124" s="55" t="s">
        <v>106</v>
      </c>
      <c r="B124" s="39"/>
      <c r="C124" s="39"/>
      <c r="D124" s="39"/>
      <c r="E124" s="39"/>
      <c r="F124" s="39"/>
      <c r="G124" s="40"/>
      <c r="H124" s="89">
        <f>G76</f>
        <v>9.74</v>
      </c>
      <c r="I124" s="91"/>
    </row>
    <row r="125" spans="1:9" ht="15.75" thickBot="1" x14ac:dyDescent="0.3">
      <c r="A125" s="55" t="s">
        <v>73</v>
      </c>
      <c r="B125" s="39"/>
      <c r="C125" s="39"/>
      <c r="D125" s="39"/>
      <c r="E125" s="39"/>
      <c r="F125" s="39"/>
      <c r="G125" s="40"/>
      <c r="H125" s="89">
        <f>G80</f>
        <v>6.4870000000000001</v>
      </c>
      <c r="I125" s="91"/>
    </row>
    <row r="126" spans="1:9" ht="15.75" thickBot="1" x14ac:dyDescent="0.3">
      <c r="A126" s="124" t="s">
        <v>107</v>
      </c>
      <c r="B126" s="125"/>
      <c r="C126" s="125"/>
      <c r="D126" s="125"/>
      <c r="E126" s="125"/>
      <c r="F126" s="125"/>
      <c r="G126" s="126"/>
      <c r="H126" s="127">
        <f>G84</f>
        <v>3.93</v>
      </c>
      <c r="I126" s="128"/>
    </row>
    <row r="127" spans="1:9" ht="15.75" thickBot="1" x14ac:dyDescent="0.3">
      <c r="A127" s="124" t="s">
        <v>141</v>
      </c>
      <c r="B127" s="125"/>
      <c r="C127" s="125"/>
      <c r="D127" s="125"/>
      <c r="E127" s="125"/>
      <c r="F127" s="125"/>
      <c r="G127" s="126"/>
      <c r="H127" s="127">
        <f>G88</f>
        <v>9.09</v>
      </c>
      <c r="I127" s="128"/>
    </row>
    <row r="128" spans="1:9" ht="15.75" thickBot="1" x14ac:dyDescent="0.3">
      <c r="A128" s="124" t="s">
        <v>108</v>
      </c>
      <c r="B128" s="125"/>
      <c r="C128" s="125"/>
      <c r="D128" s="125"/>
      <c r="E128" s="125"/>
      <c r="F128" s="125"/>
      <c r="G128" s="126"/>
      <c r="H128" s="127">
        <f>22.63*1</f>
        <v>22.63</v>
      </c>
      <c r="I128" s="128"/>
    </row>
    <row r="129" spans="1:9" ht="15.75" thickBot="1" x14ac:dyDescent="0.3">
      <c r="A129" s="55" t="s">
        <v>109</v>
      </c>
      <c r="B129" s="39"/>
      <c r="C129" s="39"/>
      <c r="D129" s="39"/>
      <c r="E129" s="39"/>
      <c r="F129" s="39"/>
      <c r="G129" s="40"/>
      <c r="H129" s="89">
        <f>H106</f>
        <v>13.416666666666666</v>
      </c>
      <c r="I129" s="91"/>
    </row>
    <row r="130" spans="1:9" ht="15.75" thickBot="1" x14ac:dyDescent="0.3">
      <c r="A130" s="55" t="s">
        <v>110</v>
      </c>
      <c r="B130" s="39"/>
      <c r="C130" s="39"/>
      <c r="D130" s="39"/>
      <c r="E130" s="39"/>
      <c r="F130" s="39"/>
      <c r="G130" s="40"/>
      <c r="H130" s="89">
        <f>H116</f>
        <v>3.7461666666666664</v>
      </c>
      <c r="I130" s="91"/>
    </row>
    <row r="131" spans="1:9" ht="15.75" thickBot="1" x14ac:dyDescent="0.3">
      <c r="A131" s="44" t="s">
        <v>111</v>
      </c>
      <c r="B131" s="45"/>
      <c r="C131" s="45"/>
      <c r="D131" s="45"/>
      <c r="E131" s="45"/>
      <c r="F131" s="45"/>
      <c r="G131" s="50"/>
      <c r="H131" s="96">
        <f>SUM(H119:I130)</f>
        <v>3468.6878593533334</v>
      </c>
      <c r="I131" s="98"/>
    </row>
    <row r="132" spans="1:9" ht="15.75" thickBot="1" x14ac:dyDescent="0.3">
      <c r="A132" s="115" t="s">
        <v>151</v>
      </c>
      <c r="B132" s="116"/>
      <c r="C132" s="116"/>
      <c r="D132" s="116"/>
      <c r="E132" s="116"/>
      <c r="F132" s="116"/>
      <c r="G132" s="116"/>
      <c r="H132" s="117">
        <f>H131/20.91</f>
        <v>165.88655472756258</v>
      </c>
      <c r="I132" s="118"/>
    </row>
    <row r="133" spans="1:9" ht="15.75" thickBot="1" x14ac:dyDescent="0.3">
      <c r="A133" s="110" t="s">
        <v>112</v>
      </c>
      <c r="B133" s="111"/>
      <c r="C133" s="111"/>
      <c r="D133" s="111"/>
      <c r="E133" s="111"/>
      <c r="F133" s="111"/>
      <c r="G133" s="112"/>
      <c r="H133" s="119">
        <v>0.1066</v>
      </c>
      <c r="I133" s="120"/>
    </row>
    <row r="134" spans="1:9" ht="15.75" thickBot="1" x14ac:dyDescent="0.3">
      <c r="A134" s="115" t="s">
        <v>160</v>
      </c>
      <c r="B134" s="116"/>
      <c r="C134" s="116"/>
      <c r="D134" s="116"/>
      <c r="E134" s="116"/>
      <c r="F134" s="116"/>
      <c r="G134" s="121"/>
      <c r="H134" s="122">
        <f>H132*110.66%</f>
        <v>183.57006146152077</v>
      </c>
      <c r="I134" s="123"/>
    </row>
    <row r="135" spans="1:9" ht="15.75" thickBot="1" x14ac:dyDescent="0.3">
      <c r="A135" s="110" t="s">
        <v>113</v>
      </c>
      <c r="B135" s="111"/>
      <c r="C135" s="111"/>
      <c r="D135" s="111"/>
      <c r="E135" s="111"/>
      <c r="F135" s="111"/>
      <c r="G135" s="112"/>
      <c r="H135" s="113">
        <f>H134*20.91</f>
        <v>3838.4499851603991</v>
      </c>
      <c r="I135" s="114"/>
    </row>
    <row r="136" spans="1:9" ht="15.75" thickBot="1" x14ac:dyDescent="0.3">
      <c r="B136" s="44" t="s">
        <v>114</v>
      </c>
      <c r="C136" s="45"/>
      <c r="D136" s="45"/>
      <c r="E136" s="50"/>
    </row>
    <row r="137" spans="1:9" ht="15.75" thickBot="1" x14ac:dyDescent="0.3">
      <c r="B137" s="47" t="s">
        <v>100</v>
      </c>
      <c r="C137" s="49"/>
      <c r="D137" s="16" t="s">
        <v>9</v>
      </c>
      <c r="E137" s="3" t="s">
        <v>10</v>
      </c>
    </row>
    <row r="138" spans="1:9" ht="15.75" thickBot="1" x14ac:dyDescent="0.3">
      <c r="B138" s="5">
        <v>1</v>
      </c>
      <c r="C138" s="27" t="s">
        <v>115</v>
      </c>
      <c r="D138" s="17">
        <v>5.1000000000000004E-3</v>
      </c>
      <c r="E138" s="14">
        <f>H131*D138</f>
        <v>17.690308082702</v>
      </c>
    </row>
    <row r="139" spans="1:9" ht="15.75" thickBot="1" x14ac:dyDescent="0.3">
      <c r="B139" s="5">
        <v>2</v>
      </c>
      <c r="C139" s="27" t="s">
        <v>116</v>
      </c>
      <c r="D139" s="17">
        <v>5.0000000000000001E-3</v>
      </c>
      <c r="E139" s="14">
        <f>H131*D139</f>
        <v>17.343439296766668</v>
      </c>
    </row>
    <row r="140" spans="1:9" ht="15.75" thickBot="1" x14ac:dyDescent="0.3">
      <c r="B140" s="5"/>
      <c r="C140" s="7" t="s">
        <v>117</v>
      </c>
      <c r="D140" s="19">
        <f>SUM(D138:D139)</f>
        <v>1.0100000000000001E-2</v>
      </c>
      <c r="E140" s="21">
        <f>SUM(E138:E139)</f>
        <v>35.033747379468664</v>
      </c>
    </row>
    <row r="141" spans="1:9" ht="15.75" thickBot="1" x14ac:dyDescent="0.3">
      <c r="B141" s="5">
        <v>3</v>
      </c>
      <c r="C141" s="27" t="s">
        <v>118</v>
      </c>
      <c r="D141" s="17">
        <v>0.01</v>
      </c>
      <c r="E141" s="14">
        <f>H131*D141</f>
        <v>34.686878593533336</v>
      </c>
      <c r="I141" s="20"/>
    </row>
    <row r="142" spans="1:9" ht="15.75" thickBot="1" x14ac:dyDescent="0.3">
      <c r="B142" s="16"/>
      <c r="C142" s="7" t="s">
        <v>119</v>
      </c>
      <c r="D142" s="19">
        <f>SUM(D141)</f>
        <v>0.01</v>
      </c>
      <c r="E142" s="21">
        <f>SUM(E141)</f>
        <v>34.686878593533336</v>
      </c>
    </row>
    <row r="143" spans="1:9" ht="15.75" thickBot="1" x14ac:dyDescent="0.3">
      <c r="B143" s="5">
        <v>4</v>
      </c>
      <c r="C143" s="27" t="s">
        <v>120</v>
      </c>
      <c r="D143" s="17">
        <v>0.05</v>
      </c>
      <c r="E143" s="14">
        <f>H131*D143</f>
        <v>173.43439296766667</v>
      </c>
      <c r="H143" s="20"/>
    </row>
    <row r="144" spans="1:9" ht="15.75" thickBot="1" x14ac:dyDescent="0.3">
      <c r="B144" s="5">
        <v>5</v>
      </c>
      <c r="C144" s="27" t="s">
        <v>121</v>
      </c>
      <c r="D144" s="17">
        <v>6.4999999999999997E-3</v>
      </c>
      <c r="E144" s="14">
        <f>H131*D144</f>
        <v>22.546471085796664</v>
      </c>
      <c r="I144" s="20"/>
    </row>
    <row r="145" spans="1:9" ht="15.75" thickBot="1" x14ac:dyDescent="0.3">
      <c r="B145" s="5">
        <v>6</v>
      </c>
      <c r="C145" s="27" t="s">
        <v>122</v>
      </c>
      <c r="D145" s="17">
        <v>0.03</v>
      </c>
      <c r="E145" s="14">
        <f>H131*D145</f>
        <v>104.06063578059999</v>
      </c>
      <c r="I145" s="20"/>
    </row>
    <row r="146" spans="1:9" ht="15.75" thickBot="1" x14ac:dyDescent="0.3">
      <c r="B146" s="5"/>
      <c r="C146" s="7" t="s">
        <v>123</v>
      </c>
      <c r="D146" s="19">
        <f>SUM(D143:D145)</f>
        <v>8.6499999999999994E-2</v>
      </c>
      <c r="E146" s="21">
        <f>SUM(E143:E145)</f>
        <v>300.0414998340633</v>
      </c>
      <c r="I146" s="20"/>
    </row>
    <row r="147" spans="1:9" ht="15.75" thickBot="1" x14ac:dyDescent="0.3">
      <c r="B147" s="44" t="s">
        <v>124</v>
      </c>
      <c r="C147" s="50"/>
      <c r="D147" s="18">
        <f>D146+D142+D140</f>
        <v>0.10659999999999999</v>
      </c>
      <c r="E147" s="22">
        <f>E146+E142+E140</f>
        <v>369.76212580706527</v>
      </c>
      <c r="I147" s="20"/>
    </row>
    <row r="148" spans="1:9" ht="15.75" thickBot="1" x14ac:dyDescent="0.3">
      <c r="A148" s="110" t="s">
        <v>186</v>
      </c>
      <c r="B148" s="111"/>
      <c r="C148" s="111"/>
      <c r="D148" s="111"/>
      <c r="E148" s="111"/>
      <c r="F148" s="111"/>
      <c r="G148" s="112"/>
      <c r="H148" s="113">
        <f>H135*3</f>
        <v>11515.349955481197</v>
      </c>
      <c r="I148" s="114"/>
    </row>
    <row r="149" spans="1:9" ht="15.75" thickBot="1" x14ac:dyDescent="0.3">
      <c r="A149" s="110" t="s">
        <v>162</v>
      </c>
      <c r="B149" s="111"/>
      <c r="C149" s="111"/>
      <c r="D149" s="111"/>
      <c r="E149" s="111"/>
      <c r="F149" s="111"/>
      <c r="G149" s="112"/>
      <c r="H149" s="113">
        <f>H148*12</f>
        <v>138184.19946577435</v>
      </c>
      <c r="I149" s="114"/>
    </row>
  </sheetData>
  <mergeCells count="356">
    <mergeCell ref="A113:B113"/>
    <mergeCell ref="D113:E113"/>
    <mergeCell ref="F113:G113"/>
    <mergeCell ref="H113:I113"/>
    <mergeCell ref="A148:G148"/>
    <mergeCell ref="H148:I148"/>
    <mergeCell ref="E42:I42"/>
    <mergeCell ref="E43:I43"/>
    <mergeCell ref="B44:C44"/>
    <mergeCell ref="E44:I44"/>
    <mergeCell ref="E45:I45"/>
    <mergeCell ref="A46:C46"/>
    <mergeCell ref="E46:I46"/>
    <mergeCell ref="E47:I47"/>
    <mergeCell ref="E48:I48"/>
    <mergeCell ref="B42:C42"/>
    <mergeCell ref="B43:C43"/>
    <mergeCell ref="A45:C45"/>
    <mergeCell ref="B47:C47"/>
    <mergeCell ref="B48:C48"/>
    <mergeCell ref="D99:E99"/>
    <mergeCell ref="F99:G99"/>
    <mergeCell ref="A1:I1"/>
    <mergeCell ref="A149:G149"/>
    <mergeCell ref="H149:I149"/>
    <mergeCell ref="A102:B102"/>
    <mergeCell ref="D102:E102"/>
    <mergeCell ref="F102:G102"/>
    <mergeCell ref="H102:I102"/>
    <mergeCell ref="A103:B103"/>
    <mergeCell ref="D103:E103"/>
    <mergeCell ref="F103:G103"/>
    <mergeCell ref="H103:I103"/>
    <mergeCell ref="A97:B97"/>
    <mergeCell ref="D97:E97"/>
    <mergeCell ref="F97:G97"/>
    <mergeCell ref="H97:I97"/>
    <mergeCell ref="A101:B101"/>
    <mergeCell ref="D101:E101"/>
    <mergeCell ref="F101:G101"/>
    <mergeCell ref="H101:I101"/>
    <mergeCell ref="A98:B98"/>
    <mergeCell ref="D98:E98"/>
    <mergeCell ref="F98:G98"/>
    <mergeCell ref="H98:I98"/>
    <mergeCell ref="A99:B99"/>
    <mergeCell ref="H99:I99"/>
    <mergeCell ref="D108:E108"/>
    <mergeCell ref="F108:G108"/>
    <mergeCell ref="H108:I108"/>
    <mergeCell ref="A104:B104"/>
    <mergeCell ref="D104:E104"/>
    <mergeCell ref="F104:G104"/>
    <mergeCell ref="H104:I104"/>
    <mergeCell ref="A105:B105"/>
    <mergeCell ref="D105:E105"/>
    <mergeCell ref="F105:G105"/>
    <mergeCell ref="H105:I105"/>
    <mergeCell ref="A100:B100"/>
    <mergeCell ref="D100:E100"/>
    <mergeCell ref="F100:G100"/>
    <mergeCell ref="H100:I100"/>
    <mergeCell ref="A135:G135"/>
    <mergeCell ref="H135:I135"/>
    <mergeCell ref="B136:E136"/>
    <mergeCell ref="B137:C137"/>
    <mergeCell ref="B147:C147"/>
    <mergeCell ref="A132:G132"/>
    <mergeCell ref="H132:I132"/>
    <mergeCell ref="A133:G133"/>
    <mergeCell ref="H133:I133"/>
    <mergeCell ref="A134:G134"/>
    <mergeCell ref="H134:I134"/>
    <mergeCell ref="A129:G129"/>
    <mergeCell ref="H129:I129"/>
    <mergeCell ref="A130:G130"/>
    <mergeCell ref="H130:I130"/>
    <mergeCell ref="A131:G131"/>
    <mergeCell ref="H131:I131"/>
    <mergeCell ref="A124:G124"/>
    <mergeCell ref="H124:I124"/>
    <mergeCell ref="A125:G125"/>
    <mergeCell ref="H125:I125"/>
    <mergeCell ref="A126:G126"/>
    <mergeCell ref="H126:I126"/>
    <mergeCell ref="A127:G127"/>
    <mergeCell ref="A128:G128"/>
    <mergeCell ref="H128:I128"/>
    <mergeCell ref="A121:G121"/>
    <mergeCell ref="H121:I121"/>
    <mergeCell ref="A122:G122"/>
    <mergeCell ref="H122:I122"/>
    <mergeCell ref="A123:G123"/>
    <mergeCell ref="H123:I123"/>
    <mergeCell ref="A118:G118"/>
    <mergeCell ref="H118:I118"/>
    <mergeCell ref="A119:G119"/>
    <mergeCell ref="H119:I119"/>
    <mergeCell ref="A120:G120"/>
    <mergeCell ref="H120:I120"/>
    <mergeCell ref="A116:E116"/>
    <mergeCell ref="F116:G116"/>
    <mergeCell ref="H116:I116"/>
    <mergeCell ref="A117:I117"/>
    <mergeCell ref="A114:B114"/>
    <mergeCell ref="D114:E114"/>
    <mergeCell ref="F114:G114"/>
    <mergeCell ref="H114:I114"/>
    <mergeCell ref="A115:B115"/>
    <mergeCell ref="D115:E115"/>
    <mergeCell ref="F115:G115"/>
    <mergeCell ref="H115:I115"/>
    <mergeCell ref="A112:B112"/>
    <mergeCell ref="D112:E112"/>
    <mergeCell ref="F112:G112"/>
    <mergeCell ref="H112:I112"/>
    <mergeCell ref="A111:B111"/>
    <mergeCell ref="D111:E111"/>
    <mergeCell ref="F111:G111"/>
    <mergeCell ref="H111:I111"/>
    <mergeCell ref="A106:E106"/>
    <mergeCell ref="F106:G106"/>
    <mergeCell ref="H106:I106"/>
    <mergeCell ref="A109:B109"/>
    <mergeCell ref="D109:E109"/>
    <mergeCell ref="F109:G109"/>
    <mergeCell ref="H109:I109"/>
    <mergeCell ref="A110:B110"/>
    <mergeCell ref="D110:E110"/>
    <mergeCell ref="F110:G110"/>
    <mergeCell ref="H110:I110"/>
    <mergeCell ref="A107:I107"/>
    <mergeCell ref="A108:B108"/>
    <mergeCell ref="F96:G96"/>
    <mergeCell ref="H96:I96"/>
    <mergeCell ref="A93:B93"/>
    <mergeCell ref="D93:E93"/>
    <mergeCell ref="F93:G93"/>
    <mergeCell ref="H93:I93"/>
    <mergeCell ref="A94:B94"/>
    <mergeCell ref="D94:E94"/>
    <mergeCell ref="F94:G94"/>
    <mergeCell ref="H94:I94"/>
    <mergeCell ref="B82:C82"/>
    <mergeCell ref="E82:F82"/>
    <mergeCell ref="G82:I82"/>
    <mergeCell ref="B83:C83"/>
    <mergeCell ref="E83:F83"/>
    <mergeCell ref="G83:I83"/>
    <mergeCell ref="B84:C84"/>
    <mergeCell ref="E84:F84"/>
    <mergeCell ref="G84:I84"/>
    <mergeCell ref="B79:C79"/>
    <mergeCell ref="E79:F79"/>
    <mergeCell ref="G79:I79"/>
    <mergeCell ref="B80:C80"/>
    <mergeCell ref="E80:F80"/>
    <mergeCell ref="G80:I80"/>
    <mergeCell ref="A81:C81"/>
    <mergeCell ref="E81:F81"/>
    <mergeCell ref="G81:I81"/>
    <mergeCell ref="A77:C77"/>
    <mergeCell ref="E77:F77"/>
    <mergeCell ref="G77:I77"/>
    <mergeCell ref="B78:C78"/>
    <mergeCell ref="E78:F78"/>
    <mergeCell ref="G78:I78"/>
    <mergeCell ref="B75:C75"/>
    <mergeCell ref="E75:F75"/>
    <mergeCell ref="G75:I75"/>
    <mergeCell ref="B76:C76"/>
    <mergeCell ref="E76:F76"/>
    <mergeCell ref="G76:I76"/>
    <mergeCell ref="B73:C73"/>
    <mergeCell ref="E73:F73"/>
    <mergeCell ref="G73:I73"/>
    <mergeCell ref="B74:C74"/>
    <mergeCell ref="E74:F74"/>
    <mergeCell ref="G74:I74"/>
    <mergeCell ref="A71:C71"/>
    <mergeCell ref="E71:F71"/>
    <mergeCell ref="G71:I71"/>
    <mergeCell ref="B72:C72"/>
    <mergeCell ref="E72:F72"/>
    <mergeCell ref="G72:I72"/>
    <mergeCell ref="B69:C69"/>
    <mergeCell ref="E69:F69"/>
    <mergeCell ref="G69:I69"/>
    <mergeCell ref="B70:C70"/>
    <mergeCell ref="E70:F70"/>
    <mergeCell ref="G70:I70"/>
    <mergeCell ref="B67:C67"/>
    <mergeCell ref="E67:F67"/>
    <mergeCell ref="G67:I67"/>
    <mergeCell ref="B68:C68"/>
    <mergeCell ref="E68:F68"/>
    <mergeCell ref="G68:I68"/>
    <mergeCell ref="A65:C65"/>
    <mergeCell ref="E65:F65"/>
    <mergeCell ref="G65:I65"/>
    <mergeCell ref="B66:C66"/>
    <mergeCell ref="E66:F66"/>
    <mergeCell ref="G66:I66"/>
    <mergeCell ref="B63:C63"/>
    <mergeCell ref="E63:F63"/>
    <mergeCell ref="G63:I63"/>
    <mergeCell ref="B64:C64"/>
    <mergeCell ref="E64:F64"/>
    <mergeCell ref="G64:I64"/>
    <mergeCell ref="B61:C61"/>
    <mergeCell ref="E61:F61"/>
    <mergeCell ref="G61:I61"/>
    <mergeCell ref="B62:C62"/>
    <mergeCell ref="E62:F62"/>
    <mergeCell ref="G62:I62"/>
    <mergeCell ref="A58:C58"/>
    <mergeCell ref="E58:F58"/>
    <mergeCell ref="G58:I58"/>
    <mergeCell ref="B59:C59"/>
    <mergeCell ref="E59:F59"/>
    <mergeCell ref="G59:I59"/>
    <mergeCell ref="B60:C60"/>
    <mergeCell ref="E60:F60"/>
    <mergeCell ref="G60:I60"/>
    <mergeCell ref="B56:C56"/>
    <mergeCell ref="E56:F56"/>
    <mergeCell ref="G56:I56"/>
    <mergeCell ref="B57:C57"/>
    <mergeCell ref="E57:F57"/>
    <mergeCell ref="G57:I57"/>
    <mergeCell ref="B54:C54"/>
    <mergeCell ref="E54:F54"/>
    <mergeCell ref="G54:I54"/>
    <mergeCell ref="B55:C55"/>
    <mergeCell ref="E55:F55"/>
    <mergeCell ref="G55:I55"/>
    <mergeCell ref="A51:I51"/>
    <mergeCell ref="A52:C52"/>
    <mergeCell ref="E52:F52"/>
    <mergeCell ref="G52:I52"/>
    <mergeCell ref="B53:C53"/>
    <mergeCell ref="E53:F53"/>
    <mergeCell ref="G53:I53"/>
    <mergeCell ref="A50:C50"/>
    <mergeCell ref="A49:C49"/>
    <mergeCell ref="E49:I49"/>
    <mergeCell ref="E50:I50"/>
    <mergeCell ref="B40:C40"/>
    <mergeCell ref="B41:C41"/>
    <mergeCell ref="A38:C38"/>
    <mergeCell ref="B39:C39"/>
    <mergeCell ref="E38:I38"/>
    <mergeCell ref="E39:I39"/>
    <mergeCell ref="E40:I40"/>
    <mergeCell ref="E41:I41"/>
    <mergeCell ref="B36:C36"/>
    <mergeCell ref="A37:C37"/>
    <mergeCell ref="B34:C34"/>
    <mergeCell ref="B35:C35"/>
    <mergeCell ref="E34:I34"/>
    <mergeCell ref="E35:I35"/>
    <mergeCell ref="E36:I36"/>
    <mergeCell ref="E37:I37"/>
    <mergeCell ref="A30:C30"/>
    <mergeCell ref="A31:C31"/>
    <mergeCell ref="B32:C32"/>
    <mergeCell ref="B33:C33"/>
    <mergeCell ref="E30:I30"/>
    <mergeCell ref="E31:I31"/>
    <mergeCell ref="E32:I32"/>
    <mergeCell ref="E33:I33"/>
    <mergeCell ref="A26:C26"/>
    <mergeCell ref="A27:C27"/>
    <mergeCell ref="B28:C28"/>
    <mergeCell ref="B29:C29"/>
    <mergeCell ref="E26:I26"/>
    <mergeCell ref="E27:I27"/>
    <mergeCell ref="E28:I28"/>
    <mergeCell ref="E29:I29"/>
    <mergeCell ref="B24:C24"/>
    <mergeCell ref="B25:C25"/>
    <mergeCell ref="B23:C23"/>
    <mergeCell ref="B22:C22"/>
    <mergeCell ref="E22:I22"/>
    <mergeCell ref="E23:I23"/>
    <mergeCell ref="E24:I24"/>
    <mergeCell ref="E25:I25"/>
    <mergeCell ref="B20:C20"/>
    <mergeCell ref="A18:C18"/>
    <mergeCell ref="A19:C19"/>
    <mergeCell ref="B21:C21"/>
    <mergeCell ref="E18:I18"/>
    <mergeCell ref="E19:I19"/>
    <mergeCell ref="E20:I20"/>
    <mergeCell ref="E21:I21"/>
    <mergeCell ref="B16:C16"/>
    <mergeCell ref="B17:C17"/>
    <mergeCell ref="B14:C14"/>
    <mergeCell ref="B15:C15"/>
    <mergeCell ref="E14:I14"/>
    <mergeCell ref="E15:I15"/>
    <mergeCell ref="E16:I16"/>
    <mergeCell ref="E17:I17"/>
    <mergeCell ref="B12:C12"/>
    <mergeCell ref="B13:C13"/>
    <mergeCell ref="B10:C10"/>
    <mergeCell ref="B11:C11"/>
    <mergeCell ref="E10:I10"/>
    <mergeCell ref="E11:I11"/>
    <mergeCell ref="E12:I12"/>
    <mergeCell ref="E13:I13"/>
    <mergeCell ref="A8:I8"/>
    <mergeCell ref="A9:C9"/>
    <mergeCell ref="B6:C6"/>
    <mergeCell ref="E6:F6"/>
    <mergeCell ref="G6:I6"/>
    <mergeCell ref="A7:D7"/>
    <mergeCell ref="E7:F7"/>
    <mergeCell ref="G7:I7"/>
    <mergeCell ref="E9:I9"/>
    <mergeCell ref="B4:C4"/>
    <mergeCell ref="E4:F4"/>
    <mergeCell ref="G4:I4"/>
    <mergeCell ref="B5:C5"/>
    <mergeCell ref="E5:F5"/>
    <mergeCell ref="G5:I5"/>
    <mergeCell ref="A2:C2"/>
    <mergeCell ref="E2:F2"/>
    <mergeCell ref="G2:I2"/>
    <mergeCell ref="B3:C3"/>
    <mergeCell ref="E3:F3"/>
    <mergeCell ref="G3:I3"/>
    <mergeCell ref="A89:F89"/>
    <mergeCell ref="B88:C88"/>
    <mergeCell ref="E88:F88"/>
    <mergeCell ref="G88:I88"/>
    <mergeCell ref="H127:I127"/>
    <mergeCell ref="A85:C85"/>
    <mergeCell ref="E85:F85"/>
    <mergeCell ref="G85:I85"/>
    <mergeCell ref="B86:C86"/>
    <mergeCell ref="E86:F86"/>
    <mergeCell ref="G86:I86"/>
    <mergeCell ref="B87:C87"/>
    <mergeCell ref="E87:F87"/>
    <mergeCell ref="G87:I87"/>
    <mergeCell ref="G89:I89"/>
    <mergeCell ref="A90:F91"/>
    <mergeCell ref="G90:I91"/>
    <mergeCell ref="A92:I92"/>
    <mergeCell ref="A95:B95"/>
    <mergeCell ref="D95:E95"/>
    <mergeCell ref="F95:G95"/>
    <mergeCell ref="H95:I95"/>
    <mergeCell ref="A96:B96"/>
    <mergeCell ref="D96:E96"/>
  </mergeCells>
  <pageMargins left="0.511811024" right="0.511811024" top="0.78740157499999996" bottom="0.78740157499999996" header="0.31496062000000002" footer="0.31496062000000002"/>
  <pageSetup paperSize="9" scale="6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9"/>
  <sheetViews>
    <sheetView topLeftCell="A139" workbookViewId="0">
      <selection activeCell="C114" sqref="C114"/>
    </sheetView>
  </sheetViews>
  <sheetFormatPr defaultRowHeight="15" x14ac:dyDescent="0.25"/>
  <cols>
    <col min="1" max="1" width="18.140625" customWidth="1"/>
    <col min="2" max="2" width="11.85546875" customWidth="1"/>
    <col min="3" max="3" width="42.5703125" customWidth="1"/>
    <col min="4" max="4" width="11.7109375" customWidth="1"/>
    <col min="5" max="5" width="15.140625" bestFit="1" customWidth="1"/>
    <col min="7" max="7" width="4.140625" customWidth="1"/>
    <col min="8" max="8" width="9.5703125" customWidth="1"/>
    <col min="9" max="9" width="14.28515625" customWidth="1"/>
    <col min="12" max="12" width="14.28515625" bestFit="1" customWidth="1"/>
    <col min="14" max="14" width="15.42578125" bestFit="1" customWidth="1"/>
    <col min="16" max="16" width="12.7109375" bestFit="1" customWidth="1"/>
  </cols>
  <sheetData>
    <row r="1" spans="1:9" ht="15.75" thickBot="1" x14ac:dyDescent="0.3">
      <c r="A1" s="44" t="s">
        <v>163</v>
      </c>
      <c r="B1" s="45"/>
      <c r="C1" s="45"/>
      <c r="D1" s="45"/>
      <c r="E1" s="45"/>
      <c r="F1" s="45"/>
      <c r="G1" s="45"/>
      <c r="H1" s="45"/>
      <c r="I1" s="46"/>
    </row>
    <row r="2" spans="1:9" ht="15.75" thickBot="1" x14ac:dyDescent="0.3">
      <c r="A2" s="47" t="s">
        <v>0</v>
      </c>
      <c r="B2" s="48"/>
      <c r="C2" s="49"/>
      <c r="D2" s="26" t="s">
        <v>1</v>
      </c>
      <c r="E2" s="47" t="s">
        <v>2</v>
      </c>
      <c r="F2" s="49"/>
      <c r="G2" s="47" t="s">
        <v>3</v>
      </c>
      <c r="H2" s="48"/>
      <c r="I2" s="49"/>
    </row>
    <row r="3" spans="1:9" ht="15.75" thickBot="1" x14ac:dyDescent="0.3">
      <c r="A3" s="1">
        <v>1</v>
      </c>
      <c r="B3" s="39" t="s">
        <v>4</v>
      </c>
      <c r="C3" s="40"/>
      <c r="D3" s="2">
        <v>2</v>
      </c>
      <c r="E3" s="41">
        <v>1409.69</v>
      </c>
      <c r="F3" s="42"/>
      <c r="G3" s="41">
        <f>D3*E3</f>
        <v>2819.38</v>
      </c>
      <c r="H3" s="43"/>
      <c r="I3" s="42"/>
    </row>
    <row r="4" spans="1:9" ht="15.75" thickBot="1" x14ac:dyDescent="0.3">
      <c r="A4" s="1">
        <v>2</v>
      </c>
      <c r="B4" s="39" t="s">
        <v>126</v>
      </c>
      <c r="C4" s="40"/>
      <c r="D4" s="2">
        <v>0</v>
      </c>
      <c r="E4" s="41">
        <v>0</v>
      </c>
      <c r="F4" s="42"/>
      <c r="G4" s="41">
        <f>D4*E4</f>
        <v>0</v>
      </c>
      <c r="H4" s="43"/>
      <c r="I4" s="42"/>
    </row>
    <row r="5" spans="1:9" ht="15.75" thickBot="1" x14ac:dyDescent="0.3">
      <c r="A5" s="1">
        <v>3</v>
      </c>
      <c r="B5" s="39" t="s">
        <v>154</v>
      </c>
      <c r="C5" s="40"/>
      <c r="D5" s="32">
        <v>0.2</v>
      </c>
      <c r="E5" s="41">
        <f>G3*D5</f>
        <v>563.87600000000009</v>
      </c>
      <c r="F5" s="42"/>
      <c r="G5" s="41">
        <f>E5</f>
        <v>563.87600000000009</v>
      </c>
      <c r="H5" s="43"/>
      <c r="I5" s="42"/>
    </row>
    <row r="6" spans="1:9" ht="15.75" thickBot="1" x14ac:dyDescent="0.3">
      <c r="A6" s="1">
        <v>4</v>
      </c>
      <c r="B6" s="39" t="s">
        <v>5</v>
      </c>
      <c r="C6" s="40"/>
      <c r="D6" s="4"/>
      <c r="E6" s="41">
        <v>0</v>
      </c>
      <c r="F6" s="42"/>
      <c r="G6" s="41">
        <v>0</v>
      </c>
      <c r="H6" s="43"/>
      <c r="I6" s="42"/>
    </row>
    <row r="7" spans="1:9" ht="15.75" thickBot="1" x14ac:dyDescent="0.3">
      <c r="A7" s="44" t="s">
        <v>6</v>
      </c>
      <c r="B7" s="45"/>
      <c r="C7" s="45"/>
      <c r="D7" s="46"/>
      <c r="E7" s="51"/>
      <c r="F7" s="52"/>
      <c r="G7" s="53">
        <f>SUM(G3:G6)</f>
        <v>3383.2560000000003</v>
      </c>
      <c r="H7" s="54"/>
      <c r="I7" s="52"/>
    </row>
    <row r="8" spans="1:9" ht="15.75" thickBot="1" x14ac:dyDescent="0.3">
      <c r="A8" s="44" t="s">
        <v>7</v>
      </c>
      <c r="B8" s="45"/>
      <c r="C8" s="45"/>
      <c r="D8" s="45"/>
      <c r="E8" s="45"/>
      <c r="F8" s="45"/>
      <c r="G8" s="45"/>
      <c r="H8" s="45"/>
      <c r="I8" s="50"/>
    </row>
    <row r="9" spans="1:9" ht="15.75" thickBot="1" x14ac:dyDescent="0.3">
      <c r="A9" s="47" t="s">
        <v>8</v>
      </c>
      <c r="B9" s="48"/>
      <c r="C9" s="49"/>
      <c r="D9" s="3" t="s">
        <v>9</v>
      </c>
      <c r="E9" s="47" t="s">
        <v>10</v>
      </c>
      <c r="F9" s="48"/>
      <c r="G9" s="48"/>
      <c r="H9" s="48"/>
      <c r="I9" s="49"/>
    </row>
    <row r="10" spans="1:9" ht="15.75" thickBot="1" x14ac:dyDescent="0.3">
      <c r="A10" s="5" t="s">
        <v>11</v>
      </c>
      <c r="B10" s="55" t="s">
        <v>12</v>
      </c>
      <c r="C10" s="40"/>
      <c r="D10" s="23">
        <v>0.2</v>
      </c>
      <c r="E10" s="56">
        <f>G3*D10</f>
        <v>563.87600000000009</v>
      </c>
      <c r="F10" s="57"/>
      <c r="G10" s="57"/>
      <c r="H10" s="57"/>
      <c r="I10" s="58"/>
    </row>
    <row r="11" spans="1:9" ht="15.75" thickBot="1" x14ac:dyDescent="0.3">
      <c r="A11" s="5" t="s">
        <v>13</v>
      </c>
      <c r="B11" s="55" t="s">
        <v>14</v>
      </c>
      <c r="C11" s="40"/>
      <c r="D11" s="24">
        <v>0.08</v>
      </c>
      <c r="E11" s="56">
        <f>G3*D11</f>
        <v>225.55040000000002</v>
      </c>
      <c r="F11" s="57"/>
      <c r="G11" s="57"/>
      <c r="H11" s="57"/>
      <c r="I11" s="58"/>
    </row>
    <row r="12" spans="1:9" ht="15.75" thickBot="1" x14ac:dyDescent="0.3">
      <c r="A12" s="5" t="s">
        <v>15</v>
      </c>
      <c r="B12" s="55" t="s">
        <v>16</v>
      </c>
      <c r="C12" s="40"/>
      <c r="D12" s="24">
        <v>2.5000000000000001E-2</v>
      </c>
      <c r="E12" s="56">
        <f>G3*D12</f>
        <v>70.484500000000011</v>
      </c>
      <c r="F12" s="57"/>
      <c r="G12" s="57"/>
      <c r="H12" s="57"/>
      <c r="I12" s="58"/>
    </row>
    <row r="13" spans="1:9" ht="15.75" thickBot="1" x14ac:dyDescent="0.3">
      <c r="A13" s="5" t="s">
        <v>17</v>
      </c>
      <c r="B13" s="55" t="s">
        <v>18</v>
      </c>
      <c r="C13" s="40"/>
      <c r="D13" s="24">
        <v>1.4999999999999999E-2</v>
      </c>
      <c r="E13" s="56">
        <f>G3*D13</f>
        <v>42.290700000000001</v>
      </c>
      <c r="F13" s="57"/>
      <c r="G13" s="57"/>
      <c r="H13" s="57"/>
      <c r="I13" s="58"/>
    </row>
    <row r="14" spans="1:9" ht="15.75" thickBot="1" x14ac:dyDescent="0.3">
      <c r="A14" s="5" t="s">
        <v>19</v>
      </c>
      <c r="B14" s="55" t="s">
        <v>20</v>
      </c>
      <c r="C14" s="40"/>
      <c r="D14" s="24">
        <v>0.01</v>
      </c>
      <c r="E14" s="56">
        <f>G3*D14</f>
        <v>28.193800000000003</v>
      </c>
      <c r="F14" s="57"/>
      <c r="G14" s="57"/>
      <c r="H14" s="57"/>
      <c r="I14" s="58"/>
    </row>
    <row r="15" spans="1:9" ht="15.75" thickBot="1" x14ac:dyDescent="0.3">
      <c r="A15" s="5" t="s">
        <v>21</v>
      </c>
      <c r="B15" s="55" t="s">
        <v>22</v>
      </c>
      <c r="C15" s="40"/>
      <c r="D15" s="24">
        <v>2E-3</v>
      </c>
      <c r="E15" s="56">
        <f>G3*D15</f>
        <v>5.6387600000000004</v>
      </c>
      <c r="F15" s="57"/>
      <c r="G15" s="57"/>
      <c r="H15" s="57"/>
      <c r="I15" s="58"/>
    </row>
    <row r="16" spans="1:9" ht="15.75" thickBot="1" x14ac:dyDescent="0.3">
      <c r="A16" s="5" t="s">
        <v>23</v>
      </c>
      <c r="B16" s="55" t="s">
        <v>24</v>
      </c>
      <c r="C16" s="40"/>
      <c r="D16" s="24">
        <v>0.03</v>
      </c>
      <c r="E16" s="56">
        <f>G3*D16</f>
        <v>84.581400000000002</v>
      </c>
      <c r="F16" s="57"/>
      <c r="G16" s="57"/>
      <c r="H16" s="57"/>
      <c r="I16" s="58"/>
    </row>
    <row r="17" spans="1:12" ht="15.75" thickBot="1" x14ac:dyDescent="0.3">
      <c r="A17" s="5" t="s">
        <v>25</v>
      </c>
      <c r="B17" s="55" t="s">
        <v>26</v>
      </c>
      <c r="C17" s="40"/>
      <c r="D17" s="24">
        <v>6.0000000000000001E-3</v>
      </c>
      <c r="E17" s="56">
        <f>G3*D17</f>
        <v>16.91628</v>
      </c>
      <c r="F17" s="57"/>
      <c r="G17" s="57"/>
      <c r="H17" s="57"/>
      <c r="I17" s="58"/>
    </row>
    <row r="18" spans="1:12" ht="15.75" thickBot="1" x14ac:dyDescent="0.3">
      <c r="A18" s="59" t="s">
        <v>27</v>
      </c>
      <c r="B18" s="60"/>
      <c r="C18" s="61"/>
      <c r="D18" s="33">
        <f>SUM(D10:D17)</f>
        <v>0.3680000000000001</v>
      </c>
      <c r="E18" s="63">
        <f>SUM(E10:I17)</f>
        <v>1037.5318400000001</v>
      </c>
      <c r="F18" s="64"/>
      <c r="G18" s="64"/>
      <c r="H18" s="64"/>
      <c r="I18" s="65"/>
    </row>
    <row r="19" spans="1:12" ht="15.75" thickBot="1" x14ac:dyDescent="0.3">
      <c r="A19" s="47" t="s">
        <v>142</v>
      </c>
      <c r="B19" s="48"/>
      <c r="C19" s="62"/>
      <c r="D19" s="3" t="s">
        <v>9</v>
      </c>
      <c r="E19" s="47" t="s">
        <v>10</v>
      </c>
      <c r="F19" s="48"/>
      <c r="G19" s="48"/>
      <c r="H19" s="48"/>
      <c r="I19" s="49"/>
    </row>
    <row r="20" spans="1:12" ht="15.75" thickBot="1" x14ac:dyDescent="0.3">
      <c r="A20" s="5" t="s">
        <v>28</v>
      </c>
      <c r="B20" s="55" t="s">
        <v>29</v>
      </c>
      <c r="C20" s="40"/>
      <c r="D20" s="34">
        <v>9.1200000000000003E-2</v>
      </c>
      <c r="E20" s="56">
        <f>G3*D20</f>
        <v>257.127456</v>
      </c>
      <c r="F20" s="57"/>
      <c r="G20" s="57"/>
      <c r="H20" s="57"/>
      <c r="I20" s="58"/>
      <c r="L20" s="20"/>
    </row>
    <row r="21" spans="1:12" ht="15.75" thickBot="1" x14ac:dyDescent="0.3">
      <c r="A21" s="5" t="s">
        <v>30</v>
      </c>
      <c r="B21" s="55" t="s">
        <v>176</v>
      </c>
      <c r="C21" s="40"/>
      <c r="D21" s="35">
        <v>1.5367E-2</v>
      </c>
      <c r="E21" s="56">
        <f>G3*D21</f>
        <v>43.325412460000003</v>
      </c>
      <c r="F21" s="57"/>
      <c r="G21" s="57"/>
      <c r="H21" s="57"/>
      <c r="I21" s="58"/>
    </row>
    <row r="22" spans="1:12" ht="15.75" thickBot="1" x14ac:dyDescent="0.3">
      <c r="A22" s="5" t="s">
        <v>31</v>
      </c>
      <c r="B22" s="55" t="s">
        <v>177</v>
      </c>
      <c r="C22" s="40"/>
      <c r="D22" s="35">
        <v>9.0969999999999992E-3</v>
      </c>
      <c r="E22" s="56">
        <f>G3*D22</f>
        <v>25.647899859999999</v>
      </c>
      <c r="F22" s="57"/>
      <c r="G22" s="57"/>
      <c r="H22" s="57"/>
      <c r="I22" s="58"/>
    </row>
    <row r="23" spans="1:12" ht="15.75" thickBot="1" x14ac:dyDescent="0.3">
      <c r="A23" s="5" t="s">
        <v>32</v>
      </c>
      <c r="B23" s="55" t="s">
        <v>167</v>
      </c>
      <c r="C23" s="40"/>
      <c r="D23" s="35">
        <v>4.86E-4</v>
      </c>
      <c r="E23" s="56">
        <f>G3*D23</f>
        <v>1.37021868</v>
      </c>
      <c r="F23" s="57"/>
      <c r="G23" s="57"/>
      <c r="H23" s="57"/>
      <c r="I23" s="58"/>
    </row>
    <row r="24" spans="1:12" ht="15.75" thickBot="1" x14ac:dyDescent="0.3">
      <c r="A24" s="5" t="s">
        <v>33</v>
      </c>
      <c r="B24" s="55" t="s">
        <v>34</v>
      </c>
      <c r="C24" s="40"/>
      <c r="D24" s="35">
        <v>2.6499999999999999E-4</v>
      </c>
      <c r="E24" s="56">
        <f>G3*D24</f>
        <v>0.74713569999999996</v>
      </c>
      <c r="F24" s="57"/>
      <c r="G24" s="57"/>
      <c r="H24" s="57"/>
      <c r="I24" s="58"/>
    </row>
    <row r="25" spans="1:12" ht="15.75" thickBot="1" x14ac:dyDescent="0.3">
      <c r="A25" s="5" t="s">
        <v>35</v>
      </c>
      <c r="B25" s="55" t="s">
        <v>36</v>
      </c>
      <c r="C25" s="40"/>
      <c r="D25" s="35">
        <v>1.08E-4</v>
      </c>
      <c r="E25" s="56">
        <f>G3*D25</f>
        <v>0.30449303999999999</v>
      </c>
      <c r="F25" s="57"/>
      <c r="G25" s="57"/>
      <c r="H25" s="57"/>
      <c r="I25" s="58"/>
    </row>
    <row r="26" spans="1:12" ht="15.75" thickBot="1" x14ac:dyDescent="0.3">
      <c r="A26" s="59" t="s">
        <v>37</v>
      </c>
      <c r="B26" s="60"/>
      <c r="C26" s="61"/>
      <c r="D26" s="36">
        <f>SUM(D20:D25)</f>
        <v>0.116523</v>
      </c>
      <c r="E26" s="63">
        <f>SUM(E20:I25)</f>
        <v>328.52261573999999</v>
      </c>
      <c r="F26" s="64"/>
      <c r="G26" s="64"/>
      <c r="H26" s="64"/>
      <c r="I26" s="65"/>
    </row>
    <row r="27" spans="1:12" ht="15.75" thickBot="1" x14ac:dyDescent="0.3">
      <c r="A27" s="47" t="s">
        <v>38</v>
      </c>
      <c r="B27" s="48"/>
      <c r="C27" s="62"/>
      <c r="D27" s="3" t="s">
        <v>9</v>
      </c>
      <c r="E27" s="47" t="s">
        <v>10</v>
      </c>
      <c r="F27" s="48"/>
      <c r="G27" s="48"/>
      <c r="H27" s="48"/>
      <c r="I27" s="49"/>
    </row>
    <row r="28" spans="1:12" ht="15.75" thickBot="1" x14ac:dyDescent="0.3">
      <c r="A28" s="5" t="s">
        <v>39</v>
      </c>
      <c r="B28" s="55" t="s">
        <v>42</v>
      </c>
      <c r="C28" s="40"/>
      <c r="D28" s="35">
        <v>9.3554999999999999E-2</v>
      </c>
      <c r="E28" s="56">
        <f>G3*D28</f>
        <v>263.76709590000002</v>
      </c>
      <c r="F28" s="57"/>
      <c r="G28" s="57"/>
      <c r="H28" s="57"/>
      <c r="I28" s="58"/>
    </row>
    <row r="29" spans="1:12" ht="15.75" thickBot="1" x14ac:dyDescent="0.3">
      <c r="A29" s="5" t="s">
        <v>41</v>
      </c>
      <c r="B29" s="55" t="s">
        <v>40</v>
      </c>
      <c r="C29" s="40"/>
      <c r="D29" s="35">
        <v>3.0414E-2</v>
      </c>
      <c r="E29" s="56">
        <f>G3*D29</f>
        <v>85.748623320000007</v>
      </c>
      <c r="F29" s="57"/>
      <c r="G29" s="57"/>
      <c r="H29" s="57"/>
      <c r="I29" s="58"/>
    </row>
    <row r="30" spans="1:12" ht="15.75" thickBot="1" x14ac:dyDescent="0.3">
      <c r="A30" s="59" t="s">
        <v>43</v>
      </c>
      <c r="B30" s="60"/>
      <c r="C30" s="61"/>
      <c r="D30" s="25">
        <f>SUM(D28:D29)</f>
        <v>0.123969</v>
      </c>
      <c r="E30" s="66">
        <f>SUM(E28:I29)</f>
        <v>349.51571922000005</v>
      </c>
      <c r="F30" s="67"/>
      <c r="G30" s="67"/>
      <c r="H30" s="67"/>
      <c r="I30" s="68"/>
    </row>
    <row r="31" spans="1:12" ht="15.75" thickBot="1" x14ac:dyDescent="0.3">
      <c r="A31" s="47" t="s">
        <v>44</v>
      </c>
      <c r="B31" s="48"/>
      <c r="C31" s="62"/>
      <c r="D31" s="3" t="s">
        <v>9</v>
      </c>
      <c r="E31" s="47" t="s">
        <v>10</v>
      </c>
      <c r="F31" s="48"/>
      <c r="G31" s="48"/>
      <c r="H31" s="48"/>
      <c r="I31" s="49"/>
      <c r="K31" s="20"/>
    </row>
    <row r="32" spans="1:12" ht="15.75" thickBot="1" x14ac:dyDescent="0.3">
      <c r="A32" s="5" t="s">
        <v>45</v>
      </c>
      <c r="B32" s="55" t="s">
        <v>168</v>
      </c>
      <c r="C32" s="40"/>
      <c r="D32" s="35">
        <v>4.9704999999999999E-2</v>
      </c>
      <c r="E32" s="56">
        <f>G3*D32</f>
        <v>140.1372829</v>
      </c>
      <c r="F32" s="57"/>
      <c r="G32" s="57"/>
      <c r="H32" s="57"/>
      <c r="I32" s="58"/>
    </row>
    <row r="33" spans="1:9" ht="15.75" thickBot="1" x14ac:dyDescent="0.3">
      <c r="A33" s="5" t="s">
        <v>46</v>
      </c>
      <c r="B33" s="55" t="s">
        <v>169</v>
      </c>
      <c r="C33" s="40"/>
      <c r="D33" s="35">
        <v>3.9760000000000004E-3</v>
      </c>
      <c r="E33" s="56">
        <f>G3*D33</f>
        <v>11.209854880000002</v>
      </c>
      <c r="F33" s="57"/>
      <c r="G33" s="57"/>
      <c r="H33" s="57"/>
      <c r="I33" s="58"/>
    </row>
    <row r="34" spans="1:9" ht="15.75" thickBot="1" x14ac:dyDescent="0.3">
      <c r="A34" s="5" t="s">
        <v>47</v>
      </c>
      <c r="B34" s="55" t="s">
        <v>170</v>
      </c>
      <c r="C34" s="40"/>
      <c r="D34" s="35">
        <v>1.2466E-2</v>
      </c>
      <c r="E34" s="56">
        <f>G3*D34</f>
        <v>35.146391080000001</v>
      </c>
      <c r="F34" s="57"/>
      <c r="G34" s="57"/>
      <c r="H34" s="57"/>
      <c r="I34" s="58"/>
    </row>
    <row r="35" spans="1:9" ht="15.75" thickBot="1" x14ac:dyDescent="0.3">
      <c r="A35" s="5" t="s">
        <v>143</v>
      </c>
      <c r="B35" s="55" t="s">
        <v>171</v>
      </c>
      <c r="C35" s="40"/>
      <c r="D35" s="35">
        <v>2.1540000000000001E-3</v>
      </c>
      <c r="E35" s="69">
        <f>G3*D35</f>
        <v>6.072944520000001</v>
      </c>
      <c r="F35" s="70"/>
      <c r="G35" s="70"/>
      <c r="H35" s="70"/>
      <c r="I35" s="71"/>
    </row>
    <row r="36" spans="1:9" ht="15.75" thickBot="1" x14ac:dyDescent="0.3">
      <c r="A36" s="5" t="s">
        <v>144</v>
      </c>
      <c r="B36" s="55" t="s">
        <v>172</v>
      </c>
      <c r="C36" s="40"/>
      <c r="D36" s="35">
        <v>3.9999999999999998E-6</v>
      </c>
      <c r="E36" s="72">
        <f>G3*D36</f>
        <v>1.1277519999999999E-2</v>
      </c>
      <c r="F36" s="73"/>
      <c r="G36" s="73"/>
      <c r="H36" s="73"/>
      <c r="I36" s="74"/>
    </row>
    <row r="37" spans="1:9" ht="15.75" thickBot="1" x14ac:dyDescent="0.3">
      <c r="A37" s="59" t="s">
        <v>48</v>
      </c>
      <c r="B37" s="60"/>
      <c r="C37" s="61"/>
      <c r="D37" s="36">
        <f>SUM(D32:D36)</f>
        <v>6.8305000000000005E-2</v>
      </c>
      <c r="E37" s="66">
        <f>SUM(E32:I36)</f>
        <v>192.57775089999998</v>
      </c>
      <c r="F37" s="67"/>
      <c r="G37" s="67"/>
      <c r="H37" s="67"/>
      <c r="I37" s="68"/>
    </row>
    <row r="38" spans="1:9" ht="15.75" thickBot="1" x14ac:dyDescent="0.3">
      <c r="A38" s="47" t="s">
        <v>173</v>
      </c>
      <c r="B38" s="48"/>
      <c r="C38" s="62"/>
      <c r="D38" s="3" t="s">
        <v>9</v>
      </c>
      <c r="E38" s="47" t="s">
        <v>10</v>
      </c>
      <c r="F38" s="48"/>
      <c r="G38" s="48"/>
      <c r="H38" s="48"/>
      <c r="I38" s="49"/>
    </row>
    <row r="39" spans="1:9" ht="15.75" thickBot="1" x14ac:dyDescent="0.3">
      <c r="A39" s="5" t="s">
        <v>49</v>
      </c>
      <c r="B39" s="55" t="s">
        <v>178</v>
      </c>
      <c r="C39" s="40"/>
      <c r="D39" s="35">
        <v>2.1429999999999999E-3</v>
      </c>
      <c r="E39" s="56">
        <f>G3*D39</f>
        <v>6.0419313399999997</v>
      </c>
      <c r="F39" s="57"/>
      <c r="G39" s="57"/>
      <c r="H39" s="57"/>
      <c r="I39" s="58"/>
    </row>
    <row r="40" spans="1:9" ht="15.75" customHeight="1" thickBot="1" x14ac:dyDescent="0.3">
      <c r="A40" s="5" t="s">
        <v>50</v>
      </c>
      <c r="B40" s="75" t="s">
        <v>179</v>
      </c>
      <c r="C40" s="40"/>
      <c r="D40" s="35">
        <v>1.5E-5</v>
      </c>
      <c r="E40" s="56">
        <f>G3*D40</f>
        <v>4.2290700000000001E-2</v>
      </c>
      <c r="F40" s="57"/>
      <c r="G40" s="57"/>
      <c r="H40" s="57"/>
      <c r="I40" s="58"/>
    </row>
    <row r="41" spans="1:9" ht="15.75" thickBot="1" x14ac:dyDescent="0.3">
      <c r="A41" s="5" t="s">
        <v>51</v>
      </c>
      <c r="B41" s="55" t="s">
        <v>180</v>
      </c>
      <c r="C41" s="40"/>
      <c r="D41" s="35">
        <v>1.3010000000000001E-3</v>
      </c>
      <c r="E41" s="56">
        <f>G3*D41</f>
        <v>3.6680133800000005</v>
      </c>
      <c r="F41" s="57"/>
      <c r="G41" s="57"/>
      <c r="H41" s="57"/>
      <c r="I41" s="58"/>
    </row>
    <row r="42" spans="1:9" ht="15.75" customHeight="1" thickBot="1" x14ac:dyDescent="0.3">
      <c r="A42" s="5" t="s">
        <v>145</v>
      </c>
      <c r="B42" s="75" t="s">
        <v>181</v>
      </c>
      <c r="C42" s="40"/>
      <c r="D42" s="35">
        <v>9.665E-3</v>
      </c>
      <c r="E42" s="56">
        <f>G3*D42</f>
        <v>27.249307699999999</v>
      </c>
      <c r="F42" s="57"/>
      <c r="G42" s="57"/>
      <c r="H42" s="57"/>
      <c r="I42" s="58"/>
    </row>
    <row r="43" spans="1:9" ht="15.75" customHeight="1" thickBot="1" x14ac:dyDescent="0.3">
      <c r="A43" s="5" t="s">
        <v>146</v>
      </c>
      <c r="B43" s="75" t="s">
        <v>182</v>
      </c>
      <c r="C43" s="40"/>
      <c r="D43" s="35">
        <v>3.3100000000000002E-4</v>
      </c>
      <c r="E43" s="56">
        <f>G3*D43</f>
        <v>0.93321478000000013</v>
      </c>
      <c r="F43" s="57"/>
      <c r="G43" s="57"/>
      <c r="H43" s="57"/>
      <c r="I43" s="58"/>
    </row>
    <row r="44" spans="1:9" ht="15.75" thickBot="1" x14ac:dyDescent="0.3">
      <c r="A44" s="5" t="s">
        <v>183</v>
      </c>
      <c r="B44" s="55" t="s">
        <v>184</v>
      </c>
      <c r="C44" s="40"/>
      <c r="D44" s="35">
        <v>0</v>
      </c>
      <c r="E44" s="56">
        <f>G3*D44</f>
        <v>0</v>
      </c>
      <c r="F44" s="57"/>
      <c r="G44" s="57"/>
      <c r="H44" s="57"/>
      <c r="I44" s="58"/>
    </row>
    <row r="45" spans="1:9" ht="15.75" thickBot="1" x14ac:dyDescent="0.3">
      <c r="A45" s="59" t="s">
        <v>52</v>
      </c>
      <c r="B45" s="60"/>
      <c r="C45" s="61"/>
      <c r="D45" s="36">
        <f>SUM(D39:D44)</f>
        <v>1.3455E-2</v>
      </c>
      <c r="E45" s="66">
        <f>SUM(E39:I44)</f>
        <v>37.934757900000001</v>
      </c>
      <c r="F45" s="67"/>
      <c r="G45" s="67"/>
      <c r="H45" s="67"/>
      <c r="I45" s="68"/>
    </row>
    <row r="46" spans="1:9" ht="15.75" thickBot="1" x14ac:dyDescent="0.3">
      <c r="A46" s="47" t="s">
        <v>53</v>
      </c>
      <c r="B46" s="48"/>
      <c r="C46" s="62"/>
      <c r="D46" s="3" t="s">
        <v>9</v>
      </c>
      <c r="E46" s="47" t="s">
        <v>10</v>
      </c>
      <c r="F46" s="48"/>
      <c r="G46" s="48"/>
      <c r="H46" s="48"/>
      <c r="I46" s="49"/>
    </row>
    <row r="47" spans="1:9" ht="15.75" thickBot="1" x14ac:dyDescent="0.3">
      <c r="A47" s="38" t="s">
        <v>54</v>
      </c>
      <c r="B47" s="55" t="s">
        <v>174</v>
      </c>
      <c r="C47" s="40"/>
      <c r="D47" s="35">
        <v>4.2895000000000003E-2</v>
      </c>
      <c r="E47" s="56">
        <f>G3*D47</f>
        <v>120.93730510000002</v>
      </c>
      <c r="F47" s="57"/>
      <c r="G47" s="57"/>
      <c r="H47" s="57"/>
      <c r="I47" s="58"/>
    </row>
    <row r="48" spans="1:9" ht="15.75" thickBot="1" x14ac:dyDescent="0.3">
      <c r="A48" s="5" t="s">
        <v>147</v>
      </c>
      <c r="B48" s="55" t="s">
        <v>175</v>
      </c>
      <c r="C48" s="40"/>
      <c r="D48" s="35">
        <v>4.5628000000000002E-2</v>
      </c>
      <c r="E48" s="56">
        <f>G3*D48</f>
        <v>128.64267064000001</v>
      </c>
      <c r="F48" s="57"/>
      <c r="G48" s="57"/>
      <c r="H48" s="57"/>
      <c r="I48" s="58"/>
    </row>
    <row r="49" spans="1:9" ht="15.75" thickBot="1" x14ac:dyDescent="0.3">
      <c r="A49" s="59" t="s">
        <v>55</v>
      </c>
      <c r="B49" s="60"/>
      <c r="C49" s="61"/>
      <c r="D49" s="36">
        <f>SUM(D47:D48)</f>
        <v>8.8523000000000004E-2</v>
      </c>
      <c r="E49" s="66">
        <f>SUM(E47:I48)</f>
        <v>249.57997574000001</v>
      </c>
      <c r="F49" s="67"/>
      <c r="G49" s="67"/>
      <c r="H49" s="67"/>
      <c r="I49" s="68"/>
    </row>
    <row r="50" spans="1:9" ht="15.75" thickBot="1" x14ac:dyDescent="0.3">
      <c r="A50" s="44" t="s">
        <v>56</v>
      </c>
      <c r="B50" s="45"/>
      <c r="C50" s="46"/>
      <c r="D50" s="37">
        <f>D49+D45+D37+D30+D26+D18</f>
        <v>0.77877500000000011</v>
      </c>
      <c r="E50" s="79">
        <f>E49+E45+E37+E30+E26+E18</f>
        <v>2195.6626595000002</v>
      </c>
      <c r="F50" s="80"/>
      <c r="G50" s="80"/>
      <c r="H50" s="80"/>
      <c r="I50" s="81"/>
    </row>
    <row r="51" spans="1:9" ht="15.75" thickBot="1" x14ac:dyDescent="0.3">
      <c r="A51" s="44" t="s">
        <v>57</v>
      </c>
      <c r="B51" s="45"/>
      <c r="C51" s="45"/>
      <c r="D51" s="45"/>
      <c r="E51" s="45"/>
      <c r="F51" s="45"/>
      <c r="G51" s="45"/>
      <c r="H51" s="45"/>
      <c r="I51" s="50"/>
    </row>
    <row r="52" spans="1:9" ht="15.75" thickBot="1" x14ac:dyDescent="0.3">
      <c r="A52" s="76" t="s">
        <v>58</v>
      </c>
      <c r="B52" s="77"/>
      <c r="C52" s="78"/>
      <c r="D52" s="8" t="s">
        <v>59</v>
      </c>
      <c r="E52" s="76" t="s">
        <v>60</v>
      </c>
      <c r="F52" s="78"/>
      <c r="G52" s="76" t="s">
        <v>61</v>
      </c>
      <c r="H52" s="77"/>
      <c r="I52" s="78"/>
    </row>
    <row r="53" spans="1:9" ht="15.75" thickBot="1" x14ac:dyDescent="0.3">
      <c r="A53" s="5">
        <v>1</v>
      </c>
      <c r="B53" s="55" t="s">
        <v>153</v>
      </c>
      <c r="C53" s="40"/>
      <c r="D53" s="9">
        <f>30.44*2</f>
        <v>60.88</v>
      </c>
      <c r="E53" s="41">
        <v>4.3</v>
      </c>
      <c r="F53" s="42"/>
      <c r="G53" s="41">
        <f>D53*E53</f>
        <v>261.78399999999999</v>
      </c>
      <c r="H53" s="43"/>
      <c r="I53" s="42"/>
    </row>
    <row r="54" spans="1:9" ht="15.75" thickBot="1" x14ac:dyDescent="0.3">
      <c r="A54" s="5">
        <v>2</v>
      </c>
      <c r="B54" s="55" t="s">
        <v>62</v>
      </c>
      <c r="C54" s="40"/>
      <c r="D54" s="11">
        <v>0.06</v>
      </c>
      <c r="E54" s="41">
        <f>G3*D54</f>
        <v>169.1628</v>
      </c>
      <c r="F54" s="42"/>
      <c r="G54" s="82">
        <f>E54*1</f>
        <v>169.1628</v>
      </c>
      <c r="H54" s="83"/>
      <c r="I54" s="84"/>
    </row>
    <row r="55" spans="1:9" ht="15.75" thickBot="1" x14ac:dyDescent="0.3">
      <c r="A55" s="5">
        <v>3</v>
      </c>
      <c r="B55" s="55" t="s">
        <v>63</v>
      </c>
      <c r="C55" s="40"/>
      <c r="D55" s="10"/>
      <c r="E55" s="41"/>
      <c r="F55" s="42"/>
      <c r="G55" s="41">
        <f>G53-G54</f>
        <v>92.621199999999988</v>
      </c>
      <c r="H55" s="43"/>
      <c r="I55" s="42"/>
    </row>
    <row r="56" spans="1:9" ht="15.75" thickBot="1" x14ac:dyDescent="0.3">
      <c r="A56" s="5">
        <v>4</v>
      </c>
      <c r="B56" s="55" t="s">
        <v>64</v>
      </c>
      <c r="C56" s="40"/>
      <c r="D56" s="12">
        <v>9.2499999999999999E-2</v>
      </c>
      <c r="E56" s="41"/>
      <c r="F56" s="42"/>
      <c r="G56" s="82"/>
      <c r="H56" s="83"/>
      <c r="I56" s="84"/>
    </row>
    <row r="57" spans="1:9" ht="15.75" thickBot="1" x14ac:dyDescent="0.3">
      <c r="A57" s="5"/>
      <c r="B57" s="85" t="s">
        <v>65</v>
      </c>
      <c r="C57" s="86"/>
      <c r="D57" s="10"/>
      <c r="E57" s="87"/>
      <c r="F57" s="88"/>
      <c r="G57" s="89">
        <f>G55-G56</f>
        <v>92.621199999999988</v>
      </c>
      <c r="H57" s="90"/>
      <c r="I57" s="91"/>
    </row>
    <row r="58" spans="1:9" ht="15.75" thickBot="1" x14ac:dyDescent="0.3">
      <c r="A58" s="76" t="s">
        <v>66</v>
      </c>
      <c r="B58" s="77"/>
      <c r="C58" s="78"/>
      <c r="D58" s="8" t="s">
        <v>59</v>
      </c>
      <c r="E58" s="76" t="s">
        <v>60</v>
      </c>
      <c r="F58" s="78"/>
      <c r="G58" s="76" t="s">
        <v>61</v>
      </c>
      <c r="H58" s="77"/>
      <c r="I58" s="78"/>
    </row>
    <row r="59" spans="1:9" ht="15.75" thickBot="1" x14ac:dyDescent="0.3">
      <c r="A59" s="5">
        <v>1</v>
      </c>
      <c r="B59" s="55" t="s">
        <v>67</v>
      </c>
      <c r="C59" s="40"/>
      <c r="D59" s="9">
        <v>30.44</v>
      </c>
      <c r="E59" s="41">
        <v>15.39</v>
      </c>
      <c r="F59" s="42"/>
      <c r="G59" s="41">
        <f>D59*E59</f>
        <v>468.47160000000002</v>
      </c>
      <c r="H59" s="43"/>
      <c r="I59" s="42"/>
    </row>
    <row r="60" spans="1:9" ht="15.75" thickBot="1" x14ac:dyDescent="0.3">
      <c r="A60" s="5">
        <v>2</v>
      </c>
      <c r="B60" s="55" t="s">
        <v>135</v>
      </c>
      <c r="C60" s="40"/>
      <c r="D60" s="13">
        <v>1</v>
      </c>
      <c r="E60" s="41">
        <v>1.23</v>
      </c>
      <c r="F60" s="42"/>
      <c r="G60" s="41">
        <f>E60*D60</f>
        <v>1.23</v>
      </c>
      <c r="H60" s="43"/>
      <c r="I60" s="42"/>
    </row>
    <row r="61" spans="1:9" ht="15.75" thickBot="1" x14ac:dyDescent="0.3">
      <c r="A61" s="5">
        <v>3</v>
      </c>
      <c r="B61" s="55" t="s">
        <v>62</v>
      </c>
      <c r="C61" s="40"/>
      <c r="D61" s="13">
        <v>2</v>
      </c>
      <c r="E61" s="41">
        <f>0.13*20.91</f>
        <v>2.7183000000000002</v>
      </c>
      <c r="F61" s="42"/>
      <c r="G61" s="82">
        <f>E61*D61</f>
        <v>5.4366000000000003</v>
      </c>
      <c r="H61" s="83"/>
      <c r="I61" s="84"/>
    </row>
    <row r="62" spans="1:9" ht="15.75" thickBot="1" x14ac:dyDescent="0.3">
      <c r="A62" s="5">
        <v>4</v>
      </c>
      <c r="B62" s="55" t="s">
        <v>63</v>
      </c>
      <c r="C62" s="40"/>
      <c r="D62" s="12"/>
      <c r="E62" s="41"/>
      <c r="F62" s="42"/>
      <c r="G62" s="41">
        <f>G59+G60-G61</f>
        <v>464.26500000000004</v>
      </c>
      <c r="H62" s="43"/>
      <c r="I62" s="42"/>
    </row>
    <row r="63" spans="1:9" ht="15.75" thickBot="1" x14ac:dyDescent="0.3">
      <c r="A63" s="5">
        <v>5</v>
      </c>
      <c r="B63" s="55" t="s">
        <v>64</v>
      </c>
      <c r="C63" s="40"/>
      <c r="D63" s="12">
        <v>9.2499999999999999E-2</v>
      </c>
      <c r="E63" s="41"/>
      <c r="F63" s="42"/>
      <c r="G63" s="82"/>
      <c r="H63" s="83"/>
      <c r="I63" s="84"/>
    </row>
    <row r="64" spans="1:9" ht="15.75" thickBot="1" x14ac:dyDescent="0.3">
      <c r="A64" s="5"/>
      <c r="B64" s="85" t="s">
        <v>68</v>
      </c>
      <c r="C64" s="86"/>
      <c r="D64" s="10"/>
      <c r="E64" s="87"/>
      <c r="F64" s="88"/>
      <c r="G64" s="89">
        <f>G62-G63</f>
        <v>464.26500000000004</v>
      </c>
      <c r="H64" s="90"/>
      <c r="I64" s="91"/>
    </row>
    <row r="65" spans="1:9" ht="15.75" thickBot="1" x14ac:dyDescent="0.3">
      <c r="A65" s="76" t="s">
        <v>69</v>
      </c>
      <c r="B65" s="77"/>
      <c r="C65" s="78"/>
      <c r="D65" s="8" t="s">
        <v>59</v>
      </c>
      <c r="E65" s="76" t="s">
        <v>60</v>
      </c>
      <c r="F65" s="78"/>
      <c r="G65" s="76" t="s">
        <v>61</v>
      </c>
      <c r="H65" s="77"/>
      <c r="I65" s="78"/>
    </row>
    <row r="66" spans="1:9" ht="15.75" thickBot="1" x14ac:dyDescent="0.3">
      <c r="A66" s="5">
        <v>1</v>
      </c>
      <c r="B66" s="55" t="s">
        <v>70</v>
      </c>
      <c r="C66" s="40"/>
      <c r="D66" s="9">
        <v>2</v>
      </c>
      <c r="E66" s="41">
        <v>107.19</v>
      </c>
      <c r="F66" s="42"/>
      <c r="G66" s="41">
        <f>D66*E66</f>
        <v>214.38</v>
      </c>
      <c r="H66" s="43"/>
      <c r="I66" s="42"/>
    </row>
    <row r="67" spans="1:9" ht="15.75" thickBot="1" x14ac:dyDescent="0.3">
      <c r="A67" s="5">
        <v>2</v>
      </c>
      <c r="B67" s="55" t="s">
        <v>62</v>
      </c>
      <c r="C67" s="40"/>
      <c r="D67" s="9"/>
      <c r="E67" s="41"/>
      <c r="F67" s="42"/>
      <c r="G67" s="41">
        <v>0</v>
      </c>
      <c r="H67" s="43"/>
      <c r="I67" s="42"/>
    </row>
    <row r="68" spans="1:9" ht="15.75" thickBot="1" x14ac:dyDescent="0.3">
      <c r="A68" s="5">
        <v>3</v>
      </c>
      <c r="B68" s="55" t="s">
        <v>63</v>
      </c>
      <c r="C68" s="40"/>
      <c r="D68" s="10"/>
      <c r="E68" s="41"/>
      <c r="F68" s="42"/>
      <c r="G68" s="41">
        <f>G66</f>
        <v>214.38</v>
      </c>
      <c r="H68" s="43"/>
      <c r="I68" s="42"/>
    </row>
    <row r="69" spans="1:9" ht="15.75" thickBot="1" x14ac:dyDescent="0.3">
      <c r="A69" s="5">
        <v>4</v>
      </c>
      <c r="B69" s="55" t="s">
        <v>64</v>
      </c>
      <c r="C69" s="40"/>
      <c r="D69" s="12">
        <v>9.2499999999999999E-2</v>
      </c>
      <c r="E69" s="41"/>
      <c r="F69" s="42"/>
      <c r="G69" s="82"/>
      <c r="H69" s="83"/>
      <c r="I69" s="84"/>
    </row>
    <row r="70" spans="1:9" ht="15.75" thickBot="1" x14ac:dyDescent="0.3">
      <c r="A70" s="5"/>
      <c r="B70" s="85" t="s">
        <v>71</v>
      </c>
      <c r="C70" s="86"/>
      <c r="D70" s="10"/>
      <c r="E70" s="87"/>
      <c r="F70" s="88"/>
      <c r="G70" s="89">
        <f>G68-G69</f>
        <v>214.38</v>
      </c>
      <c r="H70" s="90"/>
      <c r="I70" s="91"/>
    </row>
    <row r="71" spans="1:9" ht="15.75" thickBot="1" x14ac:dyDescent="0.3">
      <c r="A71" s="76" t="s">
        <v>136</v>
      </c>
      <c r="B71" s="77"/>
      <c r="C71" s="78"/>
      <c r="D71" s="8" t="s">
        <v>59</v>
      </c>
      <c r="E71" s="76" t="s">
        <v>60</v>
      </c>
      <c r="F71" s="78"/>
      <c r="G71" s="76" t="s">
        <v>61</v>
      </c>
      <c r="H71" s="77"/>
      <c r="I71" s="78"/>
    </row>
    <row r="72" spans="1:9" ht="15.75" thickBot="1" x14ac:dyDescent="0.3">
      <c r="A72" s="5">
        <v>1</v>
      </c>
      <c r="B72" s="55" t="s">
        <v>137</v>
      </c>
      <c r="C72" s="40"/>
      <c r="D72" s="9">
        <v>2</v>
      </c>
      <c r="E72" s="41">
        <v>9.74</v>
      </c>
      <c r="F72" s="42"/>
      <c r="G72" s="41">
        <f>D72*E72</f>
        <v>19.48</v>
      </c>
      <c r="H72" s="43"/>
      <c r="I72" s="42"/>
    </row>
    <row r="73" spans="1:9" ht="15.75" thickBot="1" x14ac:dyDescent="0.3">
      <c r="A73" s="5">
        <v>2</v>
      </c>
      <c r="B73" s="55" t="s">
        <v>62</v>
      </c>
      <c r="C73" s="40"/>
      <c r="D73" s="9">
        <v>1</v>
      </c>
      <c r="E73" s="41"/>
      <c r="F73" s="42"/>
      <c r="G73" s="41">
        <f>D73*E73</f>
        <v>0</v>
      </c>
      <c r="H73" s="43"/>
      <c r="I73" s="42"/>
    </row>
    <row r="74" spans="1:9" ht="15.75" thickBot="1" x14ac:dyDescent="0.3">
      <c r="A74" s="5">
        <v>3</v>
      </c>
      <c r="B74" s="55" t="s">
        <v>63</v>
      </c>
      <c r="C74" s="40"/>
      <c r="D74" s="10"/>
      <c r="E74" s="41"/>
      <c r="F74" s="42"/>
      <c r="G74" s="41">
        <f>G72-G73</f>
        <v>19.48</v>
      </c>
      <c r="H74" s="43"/>
      <c r="I74" s="42"/>
    </row>
    <row r="75" spans="1:9" ht="15.75" thickBot="1" x14ac:dyDescent="0.3">
      <c r="A75" s="5">
        <v>4</v>
      </c>
      <c r="B75" s="55" t="s">
        <v>64</v>
      </c>
      <c r="C75" s="40"/>
      <c r="D75" s="12">
        <v>9.2499999999999999E-2</v>
      </c>
      <c r="E75" s="41"/>
      <c r="F75" s="42"/>
      <c r="G75" s="82"/>
      <c r="H75" s="83"/>
      <c r="I75" s="84"/>
    </row>
    <row r="76" spans="1:9" ht="15.75" thickBot="1" x14ac:dyDescent="0.3">
      <c r="A76" s="5"/>
      <c r="B76" s="85" t="s">
        <v>138</v>
      </c>
      <c r="C76" s="86"/>
      <c r="D76" s="10"/>
      <c r="E76" s="87"/>
      <c r="F76" s="88"/>
      <c r="G76" s="89">
        <f>G74-G75</f>
        <v>19.48</v>
      </c>
      <c r="H76" s="90"/>
      <c r="I76" s="91"/>
    </row>
    <row r="77" spans="1:9" ht="15.75" thickBot="1" x14ac:dyDescent="0.3">
      <c r="A77" s="76" t="s">
        <v>72</v>
      </c>
      <c r="B77" s="77"/>
      <c r="C77" s="78"/>
      <c r="D77" s="8" t="s">
        <v>59</v>
      </c>
      <c r="E77" s="76" t="s">
        <v>60</v>
      </c>
      <c r="F77" s="78"/>
      <c r="G77" s="76" t="s">
        <v>61</v>
      </c>
      <c r="H77" s="77"/>
      <c r="I77" s="78"/>
    </row>
    <row r="78" spans="1:9" ht="15.75" thickBot="1" x14ac:dyDescent="0.3">
      <c r="A78" s="5">
        <v>1</v>
      </c>
      <c r="B78" s="55" t="s">
        <v>73</v>
      </c>
      <c r="C78" s="40"/>
      <c r="D78" s="9">
        <v>2</v>
      </c>
      <c r="E78" s="41">
        <v>199.6</v>
      </c>
      <c r="F78" s="42"/>
      <c r="G78" s="41">
        <f>E78*D78</f>
        <v>399.2</v>
      </c>
      <c r="H78" s="43"/>
      <c r="I78" s="42"/>
    </row>
    <row r="79" spans="1:9" ht="15.75" thickBot="1" x14ac:dyDescent="0.3">
      <c r="A79" s="5">
        <v>2</v>
      </c>
      <c r="B79" s="55" t="s">
        <v>74</v>
      </c>
      <c r="C79" s="40"/>
      <c r="D79" s="6"/>
      <c r="E79" s="41"/>
      <c r="F79" s="42"/>
      <c r="G79" s="92">
        <v>3.2500000000000001E-2</v>
      </c>
      <c r="H79" s="43"/>
      <c r="I79" s="42"/>
    </row>
    <row r="80" spans="1:9" ht="15.75" thickBot="1" x14ac:dyDescent="0.3">
      <c r="A80" s="5"/>
      <c r="B80" s="85" t="s">
        <v>75</v>
      </c>
      <c r="C80" s="86"/>
      <c r="D80" s="9"/>
      <c r="E80" s="87"/>
      <c r="F80" s="88"/>
      <c r="G80" s="89">
        <f>G78*G79</f>
        <v>12.974</v>
      </c>
      <c r="H80" s="90"/>
      <c r="I80" s="91"/>
    </row>
    <row r="81" spans="1:9" ht="15.75" thickBot="1" x14ac:dyDescent="0.3">
      <c r="A81" s="76" t="s">
        <v>76</v>
      </c>
      <c r="B81" s="77"/>
      <c r="C81" s="78"/>
      <c r="D81" s="8" t="s">
        <v>59</v>
      </c>
      <c r="E81" s="76" t="s">
        <v>60</v>
      </c>
      <c r="F81" s="78"/>
      <c r="G81" s="76" t="s">
        <v>61</v>
      </c>
      <c r="H81" s="77"/>
      <c r="I81" s="78"/>
    </row>
    <row r="82" spans="1:9" ht="15.75" thickBot="1" x14ac:dyDescent="0.3">
      <c r="A82" s="5">
        <v>1</v>
      </c>
      <c r="B82" s="55" t="s">
        <v>77</v>
      </c>
      <c r="C82" s="40"/>
      <c r="D82" s="9">
        <v>2</v>
      </c>
      <c r="E82" s="41">
        <v>3.93</v>
      </c>
      <c r="F82" s="42"/>
      <c r="G82" s="41">
        <f>E82*D82</f>
        <v>7.86</v>
      </c>
      <c r="H82" s="43"/>
      <c r="I82" s="42"/>
    </row>
    <row r="83" spans="1:9" ht="15.75" thickBot="1" x14ac:dyDescent="0.3">
      <c r="A83" s="5">
        <v>2</v>
      </c>
      <c r="B83" s="55" t="s">
        <v>64</v>
      </c>
      <c r="C83" s="40"/>
      <c r="D83" s="12">
        <v>9.2499999999999999E-2</v>
      </c>
      <c r="E83" s="41"/>
      <c r="F83" s="42"/>
      <c r="G83" s="82"/>
      <c r="H83" s="83"/>
      <c r="I83" s="84"/>
    </row>
    <row r="84" spans="1:9" ht="15.75" thickBot="1" x14ac:dyDescent="0.3">
      <c r="A84" s="5"/>
      <c r="B84" s="85" t="s">
        <v>78</v>
      </c>
      <c r="C84" s="86"/>
      <c r="D84" s="9"/>
      <c r="E84" s="87"/>
      <c r="F84" s="88"/>
      <c r="G84" s="89">
        <f>G82-G83</f>
        <v>7.86</v>
      </c>
      <c r="H84" s="90"/>
      <c r="I84" s="91"/>
    </row>
    <row r="85" spans="1:9" ht="15.75" thickBot="1" x14ac:dyDescent="0.3">
      <c r="A85" s="76" t="s">
        <v>139</v>
      </c>
      <c r="B85" s="77"/>
      <c r="C85" s="78"/>
      <c r="D85" s="8" t="s">
        <v>59</v>
      </c>
      <c r="E85" s="76" t="s">
        <v>60</v>
      </c>
      <c r="F85" s="78"/>
      <c r="G85" s="76" t="s">
        <v>61</v>
      </c>
      <c r="H85" s="77"/>
      <c r="I85" s="78"/>
    </row>
    <row r="86" spans="1:9" ht="15.75" thickBot="1" x14ac:dyDescent="0.3">
      <c r="A86" s="5">
        <v>1</v>
      </c>
      <c r="B86" s="55" t="s">
        <v>140</v>
      </c>
      <c r="C86" s="40"/>
      <c r="D86" s="9">
        <v>2</v>
      </c>
      <c r="E86" s="41">
        <v>9.09</v>
      </c>
      <c r="F86" s="42"/>
      <c r="G86" s="41">
        <f>E86*D86</f>
        <v>18.18</v>
      </c>
      <c r="H86" s="43"/>
      <c r="I86" s="42"/>
    </row>
    <row r="87" spans="1:9" ht="15.75" thickBot="1" x14ac:dyDescent="0.3">
      <c r="A87" s="5">
        <v>2</v>
      </c>
      <c r="B87" s="55" t="s">
        <v>74</v>
      </c>
      <c r="C87" s="40"/>
      <c r="D87" s="12">
        <v>9.2499999999999999E-2</v>
      </c>
      <c r="E87" s="41"/>
      <c r="F87" s="42"/>
      <c r="G87" s="41"/>
      <c r="H87" s="43"/>
      <c r="I87" s="42"/>
    </row>
    <row r="88" spans="1:9" ht="15.75" thickBot="1" x14ac:dyDescent="0.3">
      <c r="A88" s="5"/>
      <c r="B88" s="85" t="s">
        <v>140</v>
      </c>
      <c r="C88" s="86"/>
      <c r="D88" s="9"/>
      <c r="E88" s="87"/>
      <c r="F88" s="88"/>
      <c r="G88" s="89">
        <f>G86-G87</f>
        <v>18.18</v>
      </c>
      <c r="H88" s="90"/>
      <c r="I88" s="91"/>
    </row>
    <row r="89" spans="1:9" ht="15.75" thickBot="1" x14ac:dyDescent="0.3">
      <c r="A89" s="93" t="s">
        <v>79</v>
      </c>
      <c r="B89" s="94"/>
      <c r="C89" s="94"/>
      <c r="D89" s="94"/>
      <c r="E89" s="94"/>
      <c r="F89" s="95"/>
      <c r="G89" s="96">
        <f>G57+G64+G70+G76+G80+G84+G88</f>
        <v>829.76020000000005</v>
      </c>
      <c r="H89" s="97"/>
      <c r="I89" s="98"/>
    </row>
    <row r="90" spans="1:9" x14ac:dyDescent="0.25">
      <c r="A90" s="99" t="s">
        <v>80</v>
      </c>
      <c r="B90" s="99"/>
      <c r="C90" s="99"/>
      <c r="D90" s="99"/>
      <c r="E90" s="99"/>
      <c r="F90" s="99"/>
      <c r="G90" s="101"/>
      <c r="H90" s="101"/>
      <c r="I90" s="101"/>
    </row>
    <row r="91" spans="1:9" ht="15.75" thickBot="1" x14ac:dyDescent="0.3">
      <c r="A91" s="100"/>
      <c r="B91" s="100"/>
      <c r="C91" s="100"/>
      <c r="D91" s="100"/>
      <c r="E91" s="100"/>
      <c r="F91" s="100"/>
      <c r="G91" s="102"/>
      <c r="H91" s="102"/>
      <c r="I91" s="102"/>
    </row>
    <row r="92" spans="1:9" ht="15.75" thickBot="1" x14ac:dyDescent="0.3">
      <c r="A92" s="44" t="s">
        <v>81</v>
      </c>
      <c r="B92" s="45"/>
      <c r="C92" s="45"/>
      <c r="D92" s="45"/>
      <c r="E92" s="45"/>
      <c r="F92" s="45"/>
      <c r="G92" s="45"/>
      <c r="H92" s="45"/>
      <c r="I92" s="50"/>
    </row>
    <row r="93" spans="1:9" ht="15.75" thickBot="1" x14ac:dyDescent="0.3">
      <c r="A93" s="47" t="s">
        <v>82</v>
      </c>
      <c r="B93" s="49"/>
      <c r="C93" s="3" t="s">
        <v>83</v>
      </c>
      <c r="D93" s="47" t="s">
        <v>84</v>
      </c>
      <c r="E93" s="49"/>
      <c r="F93" s="47" t="s">
        <v>59</v>
      </c>
      <c r="G93" s="49"/>
      <c r="H93" s="47" t="s">
        <v>85</v>
      </c>
      <c r="I93" s="49"/>
    </row>
    <row r="94" spans="1:9" ht="15.75" thickBot="1" x14ac:dyDescent="0.3">
      <c r="A94" s="55" t="s">
        <v>86</v>
      </c>
      <c r="B94" s="40"/>
      <c r="C94" s="15">
        <v>13</v>
      </c>
      <c r="D94" s="103">
        <v>12</v>
      </c>
      <c r="E94" s="104"/>
      <c r="F94" s="103">
        <v>4</v>
      </c>
      <c r="G94" s="104"/>
      <c r="H94" s="89">
        <f>C94/D94*F94</f>
        <v>4.333333333333333</v>
      </c>
      <c r="I94" s="91"/>
    </row>
    <row r="95" spans="1:9" ht="15.75" thickBot="1" x14ac:dyDescent="0.3">
      <c r="A95" s="55" t="s">
        <v>129</v>
      </c>
      <c r="B95" s="40"/>
      <c r="C95" s="14">
        <v>15</v>
      </c>
      <c r="D95" s="103">
        <v>12</v>
      </c>
      <c r="E95" s="104"/>
      <c r="F95" s="103">
        <v>4</v>
      </c>
      <c r="G95" s="104"/>
      <c r="H95" s="89">
        <f t="shared" ref="H95:H103" si="0">C95/D95*F95</f>
        <v>5</v>
      </c>
      <c r="I95" s="91"/>
    </row>
    <row r="96" spans="1:9" ht="15.75" thickBot="1" x14ac:dyDescent="0.3">
      <c r="A96" s="55" t="s">
        <v>87</v>
      </c>
      <c r="B96" s="40"/>
      <c r="C96" s="14">
        <v>14</v>
      </c>
      <c r="D96" s="103">
        <v>12</v>
      </c>
      <c r="E96" s="104"/>
      <c r="F96" s="103">
        <v>4</v>
      </c>
      <c r="G96" s="104"/>
      <c r="H96" s="89">
        <f t="shared" si="0"/>
        <v>4.666666666666667</v>
      </c>
      <c r="I96" s="91"/>
    </row>
    <row r="97" spans="1:9" ht="15.75" thickBot="1" x14ac:dyDescent="0.3">
      <c r="A97" s="55" t="s">
        <v>88</v>
      </c>
      <c r="B97" s="40"/>
      <c r="C97" s="14">
        <v>22</v>
      </c>
      <c r="D97" s="103">
        <v>12</v>
      </c>
      <c r="E97" s="104"/>
      <c r="F97" s="103">
        <v>4</v>
      </c>
      <c r="G97" s="104"/>
      <c r="H97" s="89">
        <f t="shared" si="0"/>
        <v>7.333333333333333</v>
      </c>
      <c r="I97" s="91"/>
    </row>
    <row r="98" spans="1:9" ht="15.75" thickBot="1" x14ac:dyDescent="0.3">
      <c r="A98" s="55" t="s">
        <v>89</v>
      </c>
      <c r="B98" s="40"/>
      <c r="C98" s="14">
        <v>5</v>
      </c>
      <c r="D98" s="103">
        <v>24</v>
      </c>
      <c r="E98" s="104"/>
      <c r="F98" s="103">
        <v>2</v>
      </c>
      <c r="G98" s="104"/>
      <c r="H98" s="89">
        <f t="shared" si="0"/>
        <v>0.41666666666666669</v>
      </c>
      <c r="I98" s="91"/>
    </row>
    <row r="99" spans="1:9" ht="15.75" thickBot="1" x14ac:dyDescent="0.3">
      <c r="A99" s="55" t="s">
        <v>90</v>
      </c>
      <c r="B99" s="40"/>
      <c r="C99" s="14">
        <v>20</v>
      </c>
      <c r="D99" s="103">
        <v>24</v>
      </c>
      <c r="E99" s="104"/>
      <c r="F99" s="103">
        <v>2</v>
      </c>
      <c r="G99" s="104"/>
      <c r="H99" s="89">
        <f t="shared" si="0"/>
        <v>1.6666666666666667</v>
      </c>
      <c r="I99" s="91"/>
    </row>
    <row r="100" spans="1:9" ht="15.75" thickBot="1" x14ac:dyDescent="0.3">
      <c r="A100" s="55" t="s">
        <v>130</v>
      </c>
      <c r="B100" s="40"/>
      <c r="C100" s="14">
        <v>3</v>
      </c>
      <c r="D100" s="103">
        <v>12</v>
      </c>
      <c r="E100" s="104"/>
      <c r="F100" s="103">
        <v>6</v>
      </c>
      <c r="G100" s="104"/>
      <c r="H100" s="89">
        <f t="shared" si="0"/>
        <v>1.5</v>
      </c>
      <c r="I100" s="91"/>
    </row>
    <row r="101" spans="1:9" ht="15.75" thickBot="1" x14ac:dyDescent="0.3">
      <c r="A101" s="55" t="s">
        <v>91</v>
      </c>
      <c r="B101" s="40"/>
      <c r="C101" s="14">
        <v>7</v>
      </c>
      <c r="D101" s="103">
        <v>24</v>
      </c>
      <c r="E101" s="104"/>
      <c r="F101" s="103">
        <v>2</v>
      </c>
      <c r="G101" s="104"/>
      <c r="H101" s="89">
        <f t="shared" si="0"/>
        <v>0.58333333333333337</v>
      </c>
      <c r="I101" s="91"/>
    </row>
    <row r="102" spans="1:9" ht="15.75" thickBot="1" x14ac:dyDescent="0.3">
      <c r="A102" s="55" t="s">
        <v>92</v>
      </c>
      <c r="B102" s="40"/>
      <c r="C102" s="14">
        <v>2</v>
      </c>
      <c r="D102" s="103">
        <v>12</v>
      </c>
      <c r="E102" s="104"/>
      <c r="F102" s="103">
        <v>2</v>
      </c>
      <c r="G102" s="104"/>
      <c r="H102" s="89">
        <f t="shared" si="0"/>
        <v>0.33333333333333331</v>
      </c>
      <c r="I102" s="91"/>
    </row>
    <row r="103" spans="1:9" ht="15.75" thickBot="1" x14ac:dyDescent="0.3">
      <c r="A103" s="55" t="s">
        <v>131</v>
      </c>
      <c r="B103" s="40"/>
      <c r="C103" s="14">
        <v>6</v>
      </c>
      <c r="D103" s="103">
        <v>12</v>
      </c>
      <c r="E103" s="104"/>
      <c r="F103" s="103">
        <v>2</v>
      </c>
      <c r="G103" s="104"/>
      <c r="H103" s="89">
        <f t="shared" si="0"/>
        <v>1</v>
      </c>
      <c r="I103" s="91"/>
    </row>
    <row r="104" spans="1:9" ht="15.75" thickBot="1" x14ac:dyDescent="0.3">
      <c r="A104" s="85" t="s">
        <v>93</v>
      </c>
      <c r="B104" s="86"/>
      <c r="C104" s="14"/>
      <c r="D104" s="103"/>
      <c r="E104" s="104"/>
      <c r="F104" s="103"/>
      <c r="G104" s="104"/>
      <c r="H104" s="89">
        <f>SUM(H94:H103)</f>
        <v>26.833333333333332</v>
      </c>
      <c r="I104" s="91"/>
    </row>
    <row r="105" spans="1:9" ht="15.75" thickBot="1" x14ac:dyDescent="0.3">
      <c r="A105" s="55" t="s">
        <v>94</v>
      </c>
      <c r="B105" s="40"/>
      <c r="C105" s="6">
        <v>9.2499999999999999E-2</v>
      </c>
      <c r="D105" s="103"/>
      <c r="E105" s="104"/>
      <c r="F105" s="103"/>
      <c r="G105" s="104"/>
      <c r="H105" s="105"/>
      <c r="I105" s="106"/>
    </row>
    <row r="106" spans="1:9" ht="15.75" thickBot="1" x14ac:dyDescent="0.3">
      <c r="A106" s="44" t="s">
        <v>95</v>
      </c>
      <c r="B106" s="45"/>
      <c r="C106" s="45"/>
      <c r="D106" s="45"/>
      <c r="E106" s="46"/>
      <c r="F106" s="107"/>
      <c r="G106" s="108"/>
      <c r="H106" s="96">
        <f>H104-H105</f>
        <v>26.833333333333332</v>
      </c>
      <c r="I106" s="98"/>
    </row>
    <row r="107" spans="1:9" ht="15.75" thickBot="1" x14ac:dyDescent="0.3">
      <c r="A107" s="44" t="s">
        <v>96</v>
      </c>
      <c r="B107" s="45"/>
      <c r="C107" s="45"/>
      <c r="D107" s="45"/>
      <c r="E107" s="45"/>
      <c r="F107" s="45"/>
      <c r="G107" s="45"/>
      <c r="H107" s="45"/>
      <c r="I107" s="50"/>
    </row>
    <row r="108" spans="1:9" ht="15.75" thickBot="1" x14ac:dyDescent="0.3">
      <c r="A108" s="47" t="s">
        <v>82</v>
      </c>
      <c r="B108" s="49"/>
      <c r="C108" s="3" t="s">
        <v>83</v>
      </c>
      <c r="D108" s="47" t="s">
        <v>84</v>
      </c>
      <c r="E108" s="49"/>
      <c r="F108" s="47" t="s">
        <v>59</v>
      </c>
      <c r="G108" s="49"/>
      <c r="H108" s="47" t="s">
        <v>85</v>
      </c>
      <c r="I108" s="49"/>
    </row>
    <row r="109" spans="1:9" ht="15.75" thickBot="1" x14ac:dyDescent="0.3">
      <c r="A109" s="55" t="s">
        <v>97</v>
      </c>
      <c r="B109" s="40"/>
      <c r="C109" s="14">
        <v>7</v>
      </c>
      <c r="D109" s="103">
        <v>6</v>
      </c>
      <c r="E109" s="104"/>
      <c r="F109" s="103">
        <v>1</v>
      </c>
      <c r="G109" s="104"/>
      <c r="H109" s="89">
        <f>C109/D109*F109</f>
        <v>1.1666666666666667</v>
      </c>
      <c r="I109" s="91"/>
    </row>
    <row r="110" spans="1:9" ht="15.75" thickBot="1" x14ac:dyDescent="0.3">
      <c r="A110" s="55" t="s">
        <v>132</v>
      </c>
      <c r="B110" s="40"/>
      <c r="C110" s="14">
        <v>6</v>
      </c>
      <c r="D110" s="103">
        <v>36</v>
      </c>
      <c r="E110" s="104"/>
      <c r="F110" s="103">
        <v>2</v>
      </c>
      <c r="G110" s="104"/>
      <c r="H110" s="89">
        <f>C110/D110*F110</f>
        <v>0.33333333333333331</v>
      </c>
      <c r="I110" s="91"/>
    </row>
    <row r="111" spans="1:9" ht="15.75" thickBot="1" x14ac:dyDescent="0.3">
      <c r="A111" s="55" t="s">
        <v>133</v>
      </c>
      <c r="B111" s="40"/>
      <c r="C111" s="14">
        <v>2</v>
      </c>
      <c r="D111" s="103">
        <v>36</v>
      </c>
      <c r="E111" s="104"/>
      <c r="F111" s="103">
        <v>2</v>
      </c>
      <c r="G111" s="104"/>
      <c r="H111" s="89">
        <f>C111/D111*F111</f>
        <v>0.1111111111111111</v>
      </c>
      <c r="I111" s="91"/>
    </row>
    <row r="112" spans="1:9" ht="15.75" thickBot="1" x14ac:dyDescent="0.3">
      <c r="A112" s="55" t="s">
        <v>134</v>
      </c>
      <c r="B112" s="40"/>
      <c r="C112" s="14">
        <v>0</v>
      </c>
      <c r="D112" s="103">
        <v>36</v>
      </c>
      <c r="E112" s="104"/>
      <c r="F112" s="103">
        <v>1</v>
      </c>
      <c r="G112" s="104"/>
      <c r="H112" s="89">
        <f>C112/D112*F112</f>
        <v>0</v>
      </c>
      <c r="I112" s="91"/>
    </row>
    <row r="113" spans="1:9" ht="15.75" thickBot="1" x14ac:dyDescent="0.3">
      <c r="A113" s="55" t="s">
        <v>185</v>
      </c>
      <c r="B113" s="40"/>
      <c r="C113" s="14">
        <v>66.56</v>
      </c>
      <c r="D113" s="103">
        <v>36</v>
      </c>
      <c r="E113" s="104"/>
      <c r="F113" s="103">
        <v>1</v>
      </c>
      <c r="G113" s="104"/>
      <c r="H113" s="89">
        <f>C113/D113*F113</f>
        <v>1.848888888888889</v>
      </c>
      <c r="I113" s="91"/>
    </row>
    <row r="114" spans="1:9" ht="15.75" thickBot="1" x14ac:dyDescent="0.3">
      <c r="A114" s="85" t="s">
        <v>93</v>
      </c>
      <c r="B114" s="86"/>
      <c r="C114" s="9"/>
      <c r="D114" s="103"/>
      <c r="E114" s="104"/>
      <c r="F114" s="103"/>
      <c r="G114" s="104"/>
      <c r="H114" s="89">
        <f>SUM(H109:I113)</f>
        <v>3.46</v>
      </c>
      <c r="I114" s="91"/>
    </row>
    <row r="115" spans="1:9" ht="15.75" thickBot="1" x14ac:dyDescent="0.3">
      <c r="A115" s="55" t="s">
        <v>94</v>
      </c>
      <c r="B115" s="40"/>
      <c r="C115" s="6">
        <v>9.2499999999999999E-2</v>
      </c>
      <c r="D115" s="103"/>
      <c r="E115" s="104"/>
      <c r="F115" s="103"/>
      <c r="G115" s="104"/>
      <c r="H115" s="105"/>
      <c r="I115" s="106"/>
    </row>
    <row r="116" spans="1:9" ht="15.75" thickBot="1" x14ac:dyDescent="0.3">
      <c r="A116" s="44" t="s">
        <v>98</v>
      </c>
      <c r="B116" s="45"/>
      <c r="C116" s="45"/>
      <c r="D116" s="45"/>
      <c r="E116" s="50"/>
      <c r="F116" s="109"/>
      <c r="G116" s="108"/>
      <c r="H116" s="96">
        <f>H114-H115</f>
        <v>3.46</v>
      </c>
      <c r="I116" s="98"/>
    </row>
    <row r="117" spans="1:9" ht="15.75" thickBot="1" x14ac:dyDescent="0.3">
      <c r="A117" s="44" t="s">
        <v>99</v>
      </c>
      <c r="B117" s="45"/>
      <c r="C117" s="45"/>
      <c r="D117" s="45"/>
      <c r="E117" s="45"/>
      <c r="F117" s="45"/>
      <c r="G117" s="45"/>
      <c r="H117" s="45"/>
      <c r="I117" s="50"/>
    </row>
    <row r="118" spans="1:9" ht="15.75" thickBot="1" x14ac:dyDescent="0.3">
      <c r="A118" s="47" t="s">
        <v>100</v>
      </c>
      <c r="B118" s="48"/>
      <c r="C118" s="48"/>
      <c r="D118" s="48"/>
      <c r="E118" s="48"/>
      <c r="F118" s="48"/>
      <c r="G118" s="49"/>
      <c r="H118" s="47" t="s">
        <v>10</v>
      </c>
      <c r="I118" s="49"/>
    </row>
    <row r="119" spans="1:9" ht="15.75" thickBot="1" x14ac:dyDescent="0.3">
      <c r="A119" s="55" t="s">
        <v>101</v>
      </c>
      <c r="B119" s="39"/>
      <c r="C119" s="39"/>
      <c r="D119" s="39"/>
      <c r="E119" s="39"/>
      <c r="F119" s="39"/>
      <c r="G119" s="40"/>
      <c r="H119" s="89">
        <f>G7</f>
        <v>3383.2560000000003</v>
      </c>
      <c r="I119" s="91"/>
    </row>
    <row r="120" spans="1:9" ht="15.75" thickBot="1" x14ac:dyDescent="0.3">
      <c r="A120" s="55" t="s">
        <v>102</v>
      </c>
      <c r="B120" s="39"/>
      <c r="C120" s="39"/>
      <c r="D120" s="39"/>
      <c r="E120" s="39"/>
      <c r="F120" s="39"/>
      <c r="G120" s="40"/>
      <c r="H120" s="89">
        <f>E50</f>
        <v>2195.6626595000002</v>
      </c>
      <c r="I120" s="91"/>
    </row>
    <row r="121" spans="1:9" ht="15.75" thickBot="1" x14ac:dyDescent="0.3">
      <c r="A121" s="124" t="s">
        <v>187</v>
      </c>
      <c r="B121" s="125"/>
      <c r="C121" s="125"/>
      <c r="D121" s="125"/>
      <c r="E121" s="125"/>
      <c r="F121" s="125"/>
      <c r="G121" s="126"/>
      <c r="H121" s="127">
        <f>9.62*30.44*1</f>
        <v>292.83279999999996</v>
      </c>
      <c r="I121" s="128"/>
    </row>
    <row r="122" spans="1:9" ht="15.75" thickBot="1" x14ac:dyDescent="0.3">
      <c r="A122" s="55" t="s">
        <v>103</v>
      </c>
      <c r="B122" s="39"/>
      <c r="C122" s="39"/>
      <c r="D122" s="39"/>
      <c r="E122" s="39"/>
      <c r="F122" s="39"/>
      <c r="G122" s="40"/>
      <c r="H122" s="89">
        <f>G57</f>
        <v>92.621199999999988</v>
      </c>
      <c r="I122" s="91"/>
    </row>
    <row r="123" spans="1:9" ht="15.75" thickBot="1" x14ac:dyDescent="0.3">
      <c r="A123" s="55" t="s">
        <v>104</v>
      </c>
      <c r="B123" s="39"/>
      <c r="C123" s="39"/>
      <c r="D123" s="39"/>
      <c r="E123" s="39"/>
      <c r="F123" s="39"/>
      <c r="G123" s="40"/>
      <c r="H123" s="89">
        <f>G64</f>
        <v>464.26500000000004</v>
      </c>
      <c r="I123" s="91"/>
    </row>
    <row r="124" spans="1:9" ht="15.75" thickBot="1" x14ac:dyDescent="0.3">
      <c r="A124" s="55" t="s">
        <v>105</v>
      </c>
      <c r="B124" s="39"/>
      <c r="C124" s="39"/>
      <c r="D124" s="39"/>
      <c r="E124" s="39"/>
      <c r="F124" s="39"/>
      <c r="G124" s="40"/>
      <c r="H124" s="89">
        <f>G70</f>
        <v>214.38</v>
      </c>
      <c r="I124" s="91"/>
    </row>
    <row r="125" spans="1:9" ht="15.75" thickBot="1" x14ac:dyDescent="0.3">
      <c r="A125" s="55" t="s">
        <v>106</v>
      </c>
      <c r="B125" s="39"/>
      <c r="C125" s="39"/>
      <c r="D125" s="39"/>
      <c r="E125" s="39"/>
      <c r="F125" s="39"/>
      <c r="G125" s="40"/>
      <c r="H125" s="89">
        <f>G76</f>
        <v>19.48</v>
      </c>
      <c r="I125" s="91"/>
    </row>
    <row r="126" spans="1:9" ht="15.75" thickBot="1" x14ac:dyDescent="0.3">
      <c r="A126" s="55" t="s">
        <v>73</v>
      </c>
      <c r="B126" s="39"/>
      <c r="C126" s="39"/>
      <c r="D126" s="39"/>
      <c r="E126" s="39"/>
      <c r="F126" s="39"/>
      <c r="G126" s="40"/>
      <c r="H126" s="89">
        <f>G80</f>
        <v>12.974</v>
      </c>
      <c r="I126" s="91"/>
    </row>
    <row r="127" spans="1:9" ht="15.75" thickBot="1" x14ac:dyDescent="0.3">
      <c r="A127" s="124" t="s">
        <v>107</v>
      </c>
      <c r="B127" s="125"/>
      <c r="C127" s="125"/>
      <c r="D127" s="125"/>
      <c r="E127" s="125"/>
      <c r="F127" s="125"/>
      <c r="G127" s="126"/>
      <c r="H127" s="127">
        <f>G84</f>
        <v>7.86</v>
      </c>
      <c r="I127" s="128"/>
    </row>
    <row r="128" spans="1:9" ht="15.75" thickBot="1" x14ac:dyDescent="0.3">
      <c r="A128" s="124" t="s">
        <v>141</v>
      </c>
      <c r="B128" s="125"/>
      <c r="C128" s="125"/>
      <c r="D128" s="125"/>
      <c r="E128" s="125"/>
      <c r="F128" s="125"/>
      <c r="G128" s="126"/>
      <c r="H128" s="127">
        <f>G88</f>
        <v>18.18</v>
      </c>
      <c r="I128" s="128"/>
    </row>
    <row r="129" spans="1:16" ht="15.75" thickBot="1" x14ac:dyDescent="0.3">
      <c r="A129" s="124" t="s">
        <v>108</v>
      </c>
      <c r="B129" s="125"/>
      <c r="C129" s="125"/>
      <c r="D129" s="125"/>
      <c r="E129" s="125"/>
      <c r="F129" s="125"/>
      <c r="G129" s="126"/>
      <c r="H129" s="127">
        <f>22.63*2</f>
        <v>45.26</v>
      </c>
      <c r="I129" s="128"/>
    </row>
    <row r="130" spans="1:16" ht="15.75" thickBot="1" x14ac:dyDescent="0.3">
      <c r="A130" s="55" t="s">
        <v>109</v>
      </c>
      <c r="B130" s="39"/>
      <c r="C130" s="39"/>
      <c r="D130" s="39"/>
      <c r="E130" s="39"/>
      <c r="F130" s="39"/>
      <c r="G130" s="40"/>
      <c r="H130" s="89">
        <f>H106</f>
        <v>26.833333333333332</v>
      </c>
      <c r="I130" s="91"/>
    </row>
    <row r="131" spans="1:16" ht="15.75" thickBot="1" x14ac:dyDescent="0.3">
      <c r="A131" s="55" t="s">
        <v>110</v>
      </c>
      <c r="B131" s="39"/>
      <c r="C131" s="39"/>
      <c r="D131" s="39"/>
      <c r="E131" s="39"/>
      <c r="F131" s="39"/>
      <c r="G131" s="40"/>
      <c r="H131" s="89">
        <f>H116</f>
        <v>3.46</v>
      </c>
      <c r="I131" s="91"/>
    </row>
    <row r="132" spans="1:16" ht="15.75" thickBot="1" x14ac:dyDescent="0.3">
      <c r="A132" s="44" t="s">
        <v>111</v>
      </c>
      <c r="B132" s="45"/>
      <c r="C132" s="45"/>
      <c r="D132" s="45"/>
      <c r="E132" s="45"/>
      <c r="F132" s="45"/>
      <c r="G132" s="50"/>
      <c r="H132" s="96">
        <f>SUM(H119:I131)</f>
        <v>6777.0649928333341</v>
      </c>
      <c r="I132" s="98"/>
    </row>
    <row r="133" spans="1:16" ht="15.75" thickBot="1" x14ac:dyDescent="0.3">
      <c r="A133" s="115" t="s">
        <v>125</v>
      </c>
      <c r="B133" s="116"/>
      <c r="C133" s="116"/>
      <c r="D133" s="116"/>
      <c r="E133" s="116"/>
      <c r="F133" s="116"/>
      <c r="G133" s="116"/>
      <c r="H133" s="117">
        <f>H132/30.44</f>
        <v>222.6368263085852</v>
      </c>
      <c r="I133" s="118"/>
    </row>
    <row r="134" spans="1:16" ht="15.75" thickBot="1" x14ac:dyDescent="0.3">
      <c r="A134" s="110" t="s">
        <v>112</v>
      </c>
      <c r="B134" s="111"/>
      <c r="C134" s="111"/>
      <c r="D134" s="111"/>
      <c r="E134" s="111"/>
      <c r="F134" s="111"/>
      <c r="G134" s="112"/>
      <c r="H134" s="119">
        <v>0.1066</v>
      </c>
      <c r="I134" s="120"/>
    </row>
    <row r="135" spans="1:16" ht="15.75" thickBot="1" x14ac:dyDescent="0.3">
      <c r="A135" s="115" t="s">
        <v>164</v>
      </c>
      <c r="B135" s="116"/>
      <c r="C135" s="116"/>
      <c r="D135" s="116"/>
      <c r="E135" s="116"/>
      <c r="F135" s="116"/>
      <c r="G135" s="121"/>
      <c r="H135" s="122">
        <f>H133*110.66%</f>
        <v>246.36991199308039</v>
      </c>
      <c r="I135" s="123"/>
      <c r="L135" s="20"/>
    </row>
    <row r="136" spans="1:16" ht="15.75" thickBot="1" x14ac:dyDescent="0.3">
      <c r="A136" s="110" t="s">
        <v>113</v>
      </c>
      <c r="B136" s="111"/>
      <c r="C136" s="111"/>
      <c r="D136" s="111"/>
      <c r="E136" s="111"/>
      <c r="F136" s="111"/>
      <c r="G136" s="112"/>
      <c r="H136" s="113">
        <f>H135*30.44</f>
        <v>7499.5001210693672</v>
      </c>
      <c r="I136" s="114"/>
      <c r="L136" s="28"/>
      <c r="N136" s="28"/>
    </row>
    <row r="137" spans="1:16" ht="15.75" thickBot="1" x14ac:dyDescent="0.3">
      <c r="B137" s="44" t="s">
        <v>114</v>
      </c>
      <c r="C137" s="45"/>
      <c r="D137" s="45"/>
      <c r="E137" s="50"/>
      <c r="I137" s="28"/>
      <c r="L137" s="28"/>
      <c r="N137" s="28"/>
    </row>
    <row r="138" spans="1:16" ht="15.75" thickBot="1" x14ac:dyDescent="0.3">
      <c r="B138" s="47" t="s">
        <v>100</v>
      </c>
      <c r="C138" s="49"/>
      <c r="D138" s="16" t="s">
        <v>9</v>
      </c>
      <c r="E138" s="3" t="s">
        <v>10</v>
      </c>
      <c r="I138" s="20"/>
    </row>
    <row r="139" spans="1:16" ht="15.75" thickBot="1" x14ac:dyDescent="0.3">
      <c r="B139" s="5">
        <v>1</v>
      </c>
      <c r="C139" s="27" t="s">
        <v>115</v>
      </c>
      <c r="D139" s="17">
        <v>5.1000000000000004E-3</v>
      </c>
      <c r="E139" s="14">
        <f>H132*D139</f>
        <v>34.56303146345001</v>
      </c>
      <c r="L139" s="28"/>
      <c r="N139" s="28"/>
    </row>
    <row r="140" spans="1:16" ht="15.75" thickBot="1" x14ac:dyDescent="0.3">
      <c r="B140" s="5">
        <v>2</v>
      </c>
      <c r="C140" s="27" t="s">
        <v>116</v>
      </c>
      <c r="D140" s="17">
        <v>5.0000000000000001E-3</v>
      </c>
      <c r="E140" s="14">
        <f>H132*D140</f>
        <v>33.885324964166671</v>
      </c>
    </row>
    <row r="141" spans="1:16" ht="15.75" thickBot="1" x14ac:dyDescent="0.3">
      <c r="B141" s="5"/>
      <c r="C141" s="7" t="s">
        <v>117</v>
      </c>
      <c r="D141" s="19">
        <f>SUM(D139:D140)</f>
        <v>1.0100000000000001E-2</v>
      </c>
      <c r="E141" s="21">
        <f>SUM(E139:E140)</f>
        <v>68.448356427616687</v>
      </c>
      <c r="L141" s="29"/>
      <c r="N141" s="28"/>
    </row>
    <row r="142" spans="1:16" ht="15.75" thickBot="1" x14ac:dyDescent="0.3">
      <c r="B142" s="5">
        <v>3</v>
      </c>
      <c r="C142" s="27" t="s">
        <v>118</v>
      </c>
      <c r="D142" s="17">
        <v>0.01</v>
      </c>
      <c r="E142" s="14">
        <f>H132*D142</f>
        <v>67.770649928333341</v>
      </c>
      <c r="I142" s="20"/>
    </row>
    <row r="143" spans="1:16" ht="15.75" thickBot="1" x14ac:dyDescent="0.3">
      <c r="B143" s="16"/>
      <c r="C143" s="7" t="s">
        <v>119</v>
      </c>
      <c r="D143" s="19">
        <f>SUM(D142)</f>
        <v>0.01</v>
      </c>
      <c r="E143" s="21">
        <f>SUM(E142)</f>
        <v>67.770649928333341</v>
      </c>
      <c r="N143" s="28"/>
    </row>
    <row r="144" spans="1:16" ht="15.75" thickBot="1" x14ac:dyDescent="0.3">
      <c r="B144" s="5">
        <v>4</v>
      </c>
      <c r="C144" s="27" t="s">
        <v>120</v>
      </c>
      <c r="D144" s="17">
        <v>0.05</v>
      </c>
      <c r="E144" s="14">
        <f>H132*D144</f>
        <v>338.85324964166671</v>
      </c>
      <c r="H144" s="20"/>
      <c r="I144" s="20"/>
      <c r="P144" s="28"/>
    </row>
    <row r="145" spans="1:14" ht="15.75" thickBot="1" x14ac:dyDescent="0.3">
      <c r="B145" s="5">
        <v>5</v>
      </c>
      <c r="C145" s="27" t="s">
        <v>121</v>
      </c>
      <c r="D145" s="17">
        <v>6.4999999999999997E-3</v>
      </c>
      <c r="E145" s="14">
        <f>H132*D145</f>
        <v>44.050922453416668</v>
      </c>
      <c r="I145" s="20"/>
      <c r="N145" s="28"/>
    </row>
    <row r="146" spans="1:14" ht="15.75" thickBot="1" x14ac:dyDescent="0.3">
      <c r="B146" s="5">
        <v>6</v>
      </c>
      <c r="C146" s="27" t="s">
        <v>122</v>
      </c>
      <c r="D146" s="17">
        <v>0.03</v>
      </c>
      <c r="E146" s="14">
        <f>H132*D146</f>
        <v>203.31194978500002</v>
      </c>
      <c r="I146" s="20"/>
    </row>
    <row r="147" spans="1:14" ht="15.75" thickBot="1" x14ac:dyDescent="0.3">
      <c r="B147" s="5"/>
      <c r="C147" s="7" t="s">
        <v>123</v>
      </c>
      <c r="D147" s="19">
        <f>SUM(D144:D146)</f>
        <v>8.6499999999999994E-2</v>
      </c>
      <c r="E147" s="21">
        <f>SUM(E144:E146)</f>
        <v>586.21612188008339</v>
      </c>
    </row>
    <row r="148" spans="1:14" ht="15.75" thickBot="1" x14ac:dyDescent="0.3">
      <c r="B148" s="44" t="s">
        <v>124</v>
      </c>
      <c r="C148" s="50"/>
      <c r="D148" s="18">
        <f>D147+D143+D141</f>
        <v>0.10659999999999999</v>
      </c>
      <c r="E148" s="22">
        <f>E147+E143+E141</f>
        <v>722.43512823603339</v>
      </c>
      <c r="I148" s="20"/>
    </row>
    <row r="149" spans="1:14" ht="15.75" thickBot="1" x14ac:dyDescent="0.3">
      <c r="A149" s="110" t="s">
        <v>161</v>
      </c>
      <c r="B149" s="111"/>
      <c r="C149" s="111"/>
      <c r="D149" s="111"/>
      <c r="E149" s="111"/>
      <c r="F149" s="111"/>
      <c r="G149" s="112"/>
      <c r="H149" s="113">
        <f>H136*12</f>
        <v>89994.00145283241</v>
      </c>
      <c r="I149" s="114"/>
    </row>
  </sheetData>
  <mergeCells count="356">
    <mergeCell ref="B44:C44"/>
    <mergeCell ref="E44:I44"/>
    <mergeCell ref="B43:C43"/>
    <mergeCell ref="B40:C40"/>
    <mergeCell ref="B41:C41"/>
    <mergeCell ref="B42:C42"/>
    <mergeCell ref="A37:C37"/>
    <mergeCell ref="B39:C39"/>
    <mergeCell ref="A38:C38"/>
    <mergeCell ref="D113:E113"/>
    <mergeCell ref="F113:G113"/>
    <mergeCell ref="H113:I113"/>
    <mergeCell ref="E33:I33"/>
    <mergeCell ref="E37:I37"/>
    <mergeCell ref="E38:I38"/>
    <mergeCell ref="E39:I39"/>
    <mergeCell ref="E40:I40"/>
    <mergeCell ref="E41:I41"/>
    <mergeCell ref="E42:I42"/>
    <mergeCell ref="E43:I43"/>
    <mergeCell ref="F101:G101"/>
    <mergeCell ref="H101:I101"/>
    <mergeCell ref="F102:G102"/>
    <mergeCell ref="F105:G105"/>
    <mergeCell ref="H105:I105"/>
    <mergeCell ref="F99:G99"/>
    <mergeCell ref="H99:I99"/>
    <mergeCell ref="E84:F84"/>
    <mergeCell ref="G84:I84"/>
    <mergeCell ref="E85:F85"/>
    <mergeCell ref="G85:I85"/>
    <mergeCell ref="E79:F79"/>
    <mergeCell ref="G79:I79"/>
    <mergeCell ref="A149:G149"/>
    <mergeCell ref="H149:I149"/>
    <mergeCell ref="B87:C87"/>
    <mergeCell ref="E87:F87"/>
    <mergeCell ref="G87:I87"/>
    <mergeCell ref="A89:F89"/>
    <mergeCell ref="A128:G128"/>
    <mergeCell ref="A110:B110"/>
    <mergeCell ref="D110:E110"/>
    <mergeCell ref="F110:G110"/>
    <mergeCell ref="H110:I110"/>
    <mergeCell ref="A103:B103"/>
    <mergeCell ref="D103:E103"/>
    <mergeCell ref="F103:G103"/>
    <mergeCell ref="H103:I103"/>
    <mergeCell ref="A106:E106"/>
    <mergeCell ref="F106:G106"/>
    <mergeCell ref="H106:I106"/>
    <mergeCell ref="A104:B104"/>
    <mergeCell ref="D104:E104"/>
    <mergeCell ref="F104:G104"/>
    <mergeCell ref="H104:I104"/>
    <mergeCell ref="A105:B105"/>
    <mergeCell ref="D105:E105"/>
    <mergeCell ref="B137:E137"/>
    <mergeCell ref="B138:C138"/>
    <mergeCell ref="A132:G132"/>
    <mergeCell ref="H132:I132"/>
    <mergeCell ref="A133:G133"/>
    <mergeCell ref="H133:I133"/>
    <mergeCell ref="A134:G134"/>
    <mergeCell ref="H134:I134"/>
    <mergeCell ref="A135:G135"/>
    <mergeCell ref="H135:I135"/>
    <mergeCell ref="A136:G136"/>
    <mergeCell ref="H136:I136"/>
    <mergeCell ref="A126:G126"/>
    <mergeCell ref="H126:I126"/>
    <mergeCell ref="A127:G127"/>
    <mergeCell ref="H127:I127"/>
    <mergeCell ref="H128:I128"/>
    <mergeCell ref="A131:G131"/>
    <mergeCell ref="H131:I131"/>
    <mergeCell ref="A129:G129"/>
    <mergeCell ref="H129:I129"/>
    <mergeCell ref="H114:I114"/>
    <mergeCell ref="H115:I115"/>
    <mergeCell ref="H116:I116"/>
    <mergeCell ref="F108:G108"/>
    <mergeCell ref="A107:I107"/>
    <mergeCell ref="A108:B108"/>
    <mergeCell ref="D108:E108"/>
    <mergeCell ref="H108:I108"/>
    <mergeCell ref="A112:B112"/>
    <mergeCell ref="D112:E112"/>
    <mergeCell ref="F112:G112"/>
    <mergeCell ref="H112:I112"/>
    <mergeCell ref="A114:B114"/>
    <mergeCell ref="D114:E114"/>
    <mergeCell ref="F114:G114"/>
    <mergeCell ref="A115:B115"/>
    <mergeCell ref="A111:B111"/>
    <mergeCell ref="D111:E111"/>
    <mergeCell ref="F111:G111"/>
    <mergeCell ref="H111:I111"/>
    <mergeCell ref="A109:B109"/>
    <mergeCell ref="D109:E109"/>
    <mergeCell ref="F109:G109"/>
    <mergeCell ref="H109:I109"/>
    <mergeCell ref="A113:B113"/>
    <mergeCell ref="H102:I102"/>
    <mergeCell ref="A102:B102"/>
    <mergeCell ref="D102:E102"/>
    <mergeCell ref="A96:B96"/>
    <mergeCell ref="D96:E96"/>
    <mergeCell ref="F96:G96"/>
    <mergeCell ref="H96:I96"/>
    <mergeCell ref="A100:B100"/>
    <mergeCell ref="D100:E100"/>
    <mergeCell ref="F100:G100"/>
    <mergeCell ref="H100:I100"/>
    <mergeCell ref="A101:B101"/>
    <mergeCell ref="D101:E101"/>
    <mergeCell ref="A97:B97"/>
    <mergeCell ref="D97:E97"/>
    <mergeCell ref="F97:G97"/>
    <mergeCell ref="H97:I97"/>
    <mergeCell ref="A98:B98"/>
    <mergeCell ref="D98:E98"/>
    <mergeCell ref="F98:G98"/>
    <mergeCell ref="H98:I98"/>
    <mergeCell ref="A99:B99"/>
    <mergeCell ref="D99:E99"/>
    <mergeCell ref="A95:B95"/>
    <mergeCell ref="D95:E95"/>
    <mergeCell ref="F95:G95"/>
    <mergeCell ref="H95:I95"/>
    <mergeCell ref="A93:B93"/>
    <mergeCell ref="D93:E93"/>
    <mergeCell ref="F93:G93"/>
    <mergeCell ref="H93:I93"/>
    <mergeCell ref="A92:I92"/>
    <mergeCell ref="B88:C88"/>
    <mergeCell ref="E88:F88"/>
    <mergeCell ref="G88:I88"/>
    <mergeCell ref="G89:I89"/>
    <mergeCell ref="A90:F91"/>
    <mergeCell ref="G90:I91"/>
    <mergeCell ref="A94:B94"/>
    <mergeCell ref="D94:E94"/>
    <mergeCell ref="F94:G94"/>
    <mergeCell ref="H94:I94"/>
    <mergeCell ref="B86:C86"/>
    <mergeCell ref="E86:F86"/>
    <mergeCell ref="G86:I86"/>
    <mergeCell ref="B84:C84"/>
    <mergeCell ref="A85:C85"/>
    <mergeCell ref="E83:F83"/>
    <mergeCell ref="G83:I83"/>
    <mergeCell ref="E81:F81"/>
    <mergeCell ref="G81:I81"/>
    <mergeCell ref="B82:C82"/>
    <mergeCell ref="E82:F82"/>
    <mergeCell ref="G82:I82"/>
    <mergeCell ref="B83:C83"/>
    <mergeCell ref="A81:C81"/>
    <mergeCell ref="E80:F80"/>
    <mergeCell ref="G80:I80"/>
    <mergeCell ref="E76:F76"/>
    <mergeCell ref="G76:I76"/>
    <mergeCell ref="E77:F77"/>
    <mergeCell ref="G77:I77"/>
    <mergeCell ref="B78:C78"/>
    <mergeCell ref="E78:F78"/>
    <mergeCell ref="G78:I78"/>
    <mergeCell ref="B79:C79"/>
    <mergeCell ref="B76:C76"/>
    <mergeCell ref="A77:C77"/>
    <mergeCell ref="B80:C80"/>
    <mergeCell ref="E74:F74"/>
    <mergeCell ref="G74:I74"/>
    <mergeCell ref="B75:C75"/>
    <mergeCell ref="E75:F75"/>
    <mergeCell ref="G75:I75"/>
    <mergeCell ref="B72:C72"/>
    <mergeCell ref="E72:F72"/>
    <mergeCell ref="G72:I72"/>
    <mergeCell ref="B73:C73"/>
    <mergeCell ref="E73:F73"/>
    <mergeCell ref="G73:I73"/>
    <mergeCell ref="B74:C74"/>
    <mergeCell ref="E70:F70"/>
    <mergeCell ref="G70:I70"/>
    <mergeCell ref="E71:F71"/>
    <mergeCell ref="G71:I71"/>
    <mergeCell ref="E68:F68"/>
    <mergeCell ref="G68:I68"/>
    <mergeCell ref="B69:C69"/>
    <mergeCell ref="E69:F69"/>
    <mergeCell ref="G69:I69"/>
    <mergeCell ref="B68:C68"/>
    <mergeCell ref="B70:C70"/>
    <mergeCell ref="A71:C71"/>
    <mergeCell ref="B66:C66"/>
    <mergeCell ref="E66:F66"/>
    <mergeCell ref="G66:I66"/>
    <mergeCell ref="B67:C67"/>
    <mergeCell ref="E67:F67"/>
    <mergeCell ref="G67:I67"/>
    <mergeCell ref="E64:F64"/>
    <mergeCell ref="G64:I64"/>
    <mergeCell ref="E65:F65"/>
    <mergeCell ref="G65:I65"/>
    <mergeCell ref="B64:C64"/>
    <mergeCell ref="A65:C65"/>
    <mergeCell ref="E62:F62"/>
    <mergeCell ref="G62:I62"/>
    <mergeCell ref="B63:C63"/>
    <mergeCell ref="E63:F63"/>
    <mergeCell ref="G63:I63"/>
    <mergeCell ref="B60:C60"/>
    <mergeCell ref="E60:F60"/>
    <mergeCell ref="G60:I60"/>
    <mergeCell ref="B61:C61"/>
    <mergeCell ref="E61:F61"/>
    <mergeCell ref="G61:I61"/>
    <mergeCell ref="B62:C62"/>
    <mergeCell ref="E58:F58"/>
    <mergeCell ref="G58:I58"/>
    <mergeCell ref="B59:C59"/>
    <mergeCell ref="E59:F59"/>
    <mergeCell ref="G59:I59"/>
    <mergeCell ref="E56:F56"/>
    <mergeCell ref="G56:I56"/>
    <mergeCell ref="B57:C57"/>
    <mergeCell ref="E57:F57"/>
    <mergeCell ref="G57:I57"/>
    <mergeCell ref="B56:C56"/>
    <mergeCell ref="A58:C58"/>
    <mergeCell ref="A51:I51"/>
    <mergeCell ref="B54:C54"/>
    <mergeCell ref="E54:F54"/>
    <mergeCell ref="G54:I54"/>
    <mergeCell ref="B55:C55"/>
    <mergeCell ref="E55:F55"/>
    <mergeCell ref="G55:I55"/>
    <mergeCell ref="E52:F52"/>
    <mergeCell ref="G52:I52"/>
    <mergeCell ref="B53:C53"/>
    <mergeCell ref="E53:F53"/>
    <mergeCell ref="G53:I53"/>
    <mergeCell ref="A52:C52"/>
    <mergeCell ref="B48:C48"/>
    <mergeCell ref="A49:C49"/>
    <mergeCell ref="A50:C50"/>
    <mergeCell ref="E48:I48"/>
    <mergeCell ref="E49:I49"/>
    <mergeCell ref="E50:I50"/>
    <mergeCell ref="A45:C45"/>
    <mergeCell ref="B47:C47"/>
    <mergeCell ref="E45:I45"/>
    <mergeCell ref="A46:C46"/>
    <mergeCell ref="E46:I46"/>
    <mergeCell ref="E47:I47"/>
    <mergeCell ref="B36:C36"/>
    <mergeCell ref="B34:C34"/>
    <mergeCell ref="B35:C35"/>
    <mergeCell ref="E34:I34"/>
    <mergeCell ref="E35:I35"/>
    <mergeCell ref="E36:I36"/>
    <mergeCell ref="B24:C24"/>
    <mergeCell ref="B25:C25"/>
    <mergeCell ref="B23:C23"/>
    <mergeCell ref="A26:C26"/>
    <mergeCell ref="A27:C27"/>
    <mergeCell ref="B28:C28"/>
    <mergeCell ref="B29:C29"/>
    <mergeCell ref="A30:C30"/>
    <mergeCell ref="A31:C31"/>
    <mergeCell ref="B32:C32"/>
    <mergeCell ref="B33:C33"/>
    <mergeCell ref="E26:I26"/>
    <mergeCell ref="E27:I27"/>
    <mergeCell ref="E28:I28"/>
    <mergeCell ref="E29:I29"/>
    <mergeCell ref="E30:I30"/>
    <mergeCell ref="E31:I31"/>
    <mergeCell ref="E32:I32"/>
    <mergeCell ref="B22:C22"/>
    <mergeCell ref="E22:I22"/>
    <mergeCell ref="E23:I23"/>
    <mergeCell ref="E24:I24"/>
    <mergeCell ref="E25:I25"/>
    <mergeCell ref="B20:C20"/>
    <mergeCell ref="A19:C19"/>
    <mergeCell ref="B21:C21"/>
    <mergeCell ref="E18:I18"/>
    <mergeCell ref="E19:I19"/>
    <mergeCell ref="E20:I20"/>
    <mergeCell ref="E21:I21"/>
    <mergeCell ref="B16:C16"/>
    <mergeCell ref="B17:C17"/>
    <mergeCell ref="A18:C18"/>
    <mergeCell ref="B14:C14"/>
    <mergeCell ref="B15:C15"/>
    <mergeCell ref="E14:I14"/>
    <mergeCell ref="E15:I15"/>
    <mergeCell ref="E16:I16"/>
    <mergeCell ref="E17:I17"/>
    <mergeCell ref="B12:C12"/>
    <mergeCell ref="B13:C13"/>
    <mergeCell ref="B10:C10"/>
    <mergeCell ref="B11:C11"/>
    <mergeCell ref="E10:I10"/>
    <mergeCell ref="E11:I11"/>
    <mergeCell ref="E12:I12"/>
    <mergeCell ref="E13:I13"/>
    <mergeCell ref="A8:I8"/>
    <mergeCell ref="A9:C9"/>
    <mergeCell ref="E9:I9"/>
    <mergeCell ref="G6:I6"/>
    <mergeCell ref="E5:F5"/>
    <mergeCell ref="G5:I5"/>
    <mergeCell ref="B5:C5"/>
    <mergeCell ref="B6:C6"/>
    <mergeCell ref="E6:F6"/>
    <mergeCell ref="A7:D7"/>
    <mergeCell ref="E7:F7"/>
    <mergeCell ref="G7:I7"/>
    <mergeCell ref="B4:C4"/>
    <mergeCell ref="E4:F4"/>
    <mergeCell ref="G4:I4"/>
    <mergeCell ref="A1:I1"/>
    <mergeCell ref="A2:C2"/>
    <mergeCell ref="E2:F2"/>
    <mergeCell ref="G2:I2"/>
    <mergeCell ref="B3:C3"/>
    <mergeCell ref="E3:F3"/>
    <mergeCell ref="G3:I3"/>
    <mergeCell ref="B148:C148"/>
    <mergeCell ref="D115:E115"/>
    <mergeCell ref="F115:G115"/>
    <mergeCell ref="A116:E116"/>
    <mergeCell ref="F116:G116"/>
    <mergeCell ref="A117:I117"/>
    <mergeCell ref="A130:G130"/>
    <mergeCell ref="H130:I130"/>
    <mergeCell ref="A119:G119"/>
    <mergeCell ref="H119:I119"/>
    <mergeCell ref="A120:G120"/>
    <mergeCell ref="H120:I120"/>
    <mergeCell ref="A118:G118"/>
    <mergeCell ref="H118:I118"/>
    <mergeCell ref="A124:G124"/>
    <mergeCell ref="H124:I124"/>
    <mergeCell ref="A125:G125"/>
    <mergeCell ref="H125:I125"/>
    <mergeCell ref="A121:G121"/>
    <mergeCell ref="H121:I121"/>
    <mergeCell ref="A122:G122"/>
    <mergeCell ref="H122:I122"/>
    <mergeCell ref="A123:G123"/>
    <mergeCell ref="H123:I123"/>
  </mergeCells>
  <pageMargins left="0.511811024" right="0.511811024" top="0.78740157499999996" bottom="0.78740157499999996" header="0.31496062000000002" footer="0.31496062000000002"/>
  <pageSetup paperSize="9" scale="6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55"/>
  <sheetViews>
    <sheetView workbookViewId="0">
      <selection activeCell="H147" sqref="H147"/>
    </sheetView>
  </sheetViews>
  <sheetFormatPr defaultRowHeight="15" x14ac:dyDescent="0.25"/>
  <cols>
    <col min="1" max="1" width="18.140625" customWidth="1"/>
    <col min="2" max="2" width="11.85546875" customWidth="1"/>
    <col min="3" max="3" width="42.5703125" customWidth="1"/>
    <col min="4" max="4" width="11.7109375" customWidth="1"/>
    <col min="5" max="5" width="15.140625" bestFit="1" customWidth="1"/>
    <col min="7" max="7" width="4.140625" customWidth="1"/>
    <col min="8" max="8" width="9.5703125" customWidth="1"/>
    <col min="9" max="9" width="14.28515625" customWidth="1"/>
  </cols>
  <sheetData>
    <row r="1" spans="1:9" ht="15.75" thickBot="1" x14ac:dyDescent="0.3">
      <c r="A1" s="44" t="s">
        <v>165</v>
      </c>
      <c r="B1" s="45"/>
      <c r="C1" s="45"/>
      <c r="D1" s="45"/>
      <c r="E1" s="45"/>
      <c r="F1" s="45"/>
      <c r="G1" s="45"/>
      <c r="H1" s="45"/>
      <c r="I1" s="46"/>
    </row>
    <row r="2" spans="1:9" ht="15.75" thickBot="1" x14ac:dyDescent="0.3">
      <c r="A2" s="47" t="s">
        <v>0</v>
      </c>
      <c r="B2" s="48"/>
      <c r="C2" s="49"/>
      <c r="D2" s="26" t="s">
        <v>1</v>
      </c>
      <c r="E2" s="47" t="s">
        <v>2</v>
      </c>
      <c r="F2" s="49"/>
      <c r="G2" s="47" t="s">
        <v>3</v>
      </c>
      <c r="H2" s="48"/>
      <c r="I2" s="49"/>
    </row>
    <row r="3" spans="1:9" ht="15.75" thickBot="1" x14ac:dyDescent="0.3">
      <c r="A3" s="1">
        <v>1</v>
      </c>
      <c r="B3" s="39" t="s">
        <v>4</v>
      </c>
      <c r="C3" s="40"/>
      <c r="D3" s="2">
        <v>4</v>
      </c>
      <c r="E3" s="41">
        <v>1409.69</v>
      </c>
      <c r="F3" s="42"/>
      <c r="G3" s="41">
        <f>D3*E3</f>
        <v>5638.76</v>
      </c>
      <c r="H3" s="43"/>
      <c r="I3" s="42"/>
    </row>
    <row r="4" spans="1:9" ht="15.75" thickBot="1" x14ac:dyDescent="0.3">
      <c r="A4" s="1">
        <v>2</v>
      </c>
      <c r="B4" s="39" t="s">
        <v>127</v>
      </c>
      <c r="C4" s="40"/>
      <c r="D4" s="2">
        <v>2</v>
      </c>
      <c r="E4" s="41">
        <v>136.536</v>
      </c>
      <c r="F4" s="42"/>
      <c r="G4" s="41">
        <f>D4*E4</f>
        <v>273.072</v>
      </c>
      <c r="H4" s="43"/>
      <c r="I4" s="42"/>
    </row>
    <row r="5" spans="1:9" ht="15.75" thickBot="1" x14ac:dyDescent="0.3">
      <c r="A5" s="1">
        <v>3</v>
      </c>
      <c r="B5" s="39" t="s">
        <v>148</v>
      </c>
      <c r="C5" s="40"/>
      <c r="D5" s="2">
        <v>2</v>
      </c>
      <c r="E5" s="41">
        <v>117.03</v>
      </c>
      <c r="F5" s="42"/>
      <c r="G5" s="41">
        <f>D5*E5</f>
        <v>234.06</v>
      </c>
      <c r="H5" s="43"/>
      <c r="I5" s="42"/>
    </row>
    <row r="6" spans="1:9" ht="15.75" thickBot="1" x14ac:dyDescent="0.3">
      <c r="A6" s="1">
        <v>4</v>
      </c>
      <c r="B6" s="39" t="s">
        <v>149</v>
      </c>
      <c r="C6" s="40"/>
      <c r="D6" s="2">
        <v>4</v>
      </c>
      <c r="E6" s="41">
        <v>21.13</v>
      </c>
      <c r="F6" s="42"/>
      <c r="G6" s="41">
        <f>D6*E6</f>
        <v>84.52</v>
      </c>
      <c r="H6" s="43"/>
      <c r="I6" s="42"/>
    </row>
    <row r="7" spans="1:9" ht="15.75" thickBot="1" x14ac:dyDescent="0.3">
      <c r="A7" s="1">
        <v>5</v>
      </c>
      <c r="B7" s="39" t="s">
        <v>5</v>
      </c>
      <c r="C7" s="40"/>
      <c r="D7" s="4"/>
      <c r="E7" s="41">
        <v>0</v>
      </c>
      <c r="F7" s="42"/>
      <c r="G7" s="41">
        <v>0</v>
      </c>
      <c r="H7" s="43"/>
      <c r="I7" s="42"/>
    </row>
    <row r="8" spans="1:9" ht="15.75" thickBot="1" x14ac:dyDescent="0.3">
      <c r="A8" s="44" t="s">
        <v>6</v>
      </c>
      <c r="B8" s="45"/>
      <c r="C8" s="45"/>
      <c r="D8" s="46"/>
      <c r="E8" s="51"/>
      <c r="F8" s="52"/>
      <c r="G8" s="53">
        <f>SUM(G3:G7)</f>
        <v>6230.4120000000012</v>
      </c>
      <c r="H8" s="54"/>
      <c r="I8" s="52"/>
    </row>
    <row r="9" spans="1:9" ht="15.75" thickBot="1" x14ac:dyDescent="0.3">
      <c r="A9" s="44" t="s">
        <v>7</v>
      </c>
      <c r="B9" s="45"/>
      <c r="C9" s="45"/>
      <c r="D9" s="45"/>
      <c r="E9" s="45"/>
      <c r="F9" s="45"/>
      <c r="G9" s="45"/>
      <c r="H9" s="45"/>
      <c r="I9" s="50"/>
    </row>
    <row r="10" spans="1:9" ht="15.75" thickBot="1" x14ac:dyDescent="0.3">
      <c r="A10" s="47" t="s">
        <v>8</v>
      </c>
      <c r="B10" s="48"/>
      <c r="C10" s="49"/>
      <c r="D10" s="3" t="s">
        <v>9</v>
      </c>
      <c r="E10" s="47" t="s">
        <v>10</v>
      </c>
      <c r="F10" s="48"/>
      <c r="G10" s="48"/>
      <c r="H10" s="48"/>
      <c r="I10" s="49"/>
    </row>
    <row r="11" spans="1:9" ht="15.75" thickBot="1" x14ac:dyDescent="0.3">
      <c r="A11" s="5" t="s">
        <v>11</v>
      </c>
      <c r="B11" s="55" t="s">
        <v>12</v>
      </c>
      <c r="C11" s="40"/>
      <c r="D11" s="23">
        <v>0.2</v>
      </c>
      <c r="E11" s="56">
        <f>G8*D11</f>
        <v>1246.0824000000002</v>
      </c>
      <c r="F11" s="57"/>
      <c r="G11" s="57"/>
      <c r="H11" s="57"/>
      <c r="I11" s="58"/>
    </row>
    <row r="12" spans="1:9" ht="15.75" thickBot="1" x14ac:dyDescent="0.3">
      <c r="A12" s="5" t="s">
        <v>13</v>
      </c>
      <c r="B12" s="55" t="s">
        <v>14</v>
      </c>
      <c r="C12" s="40"/>
      <c r="D12" s="24">
        <v>0.08</v>
      </c>
      <c r="E12" s="56">
        <f>G8*D12</f>
        <v>498.43296000000009</v>
      </c>
      <c r="F12" s="57"/>
      <c r="G12" s="57"/>
      <c r="H12" s="57"/>
      <c r="I12" s="58"/>
    </row>
    <row r="13" spans="1:9" ht="15.75" thickBot="1" x14ac:dyDescent="0.3">
      <c r="A13" s="5" t="s">
        <v>15</v>
      </c>
      <c r="B13" s="55" t="s">
        <v>16</v>
      </c>
      <c r="C13" s="40"/>
      <c r="D13" s="24">
        <v>2.5000000000000001E-2</v>
      </c>
      <c r="E13" s="56">
        <f>G8*D13</f>
        <v>155.76030000000003</v>
      </c>
      <c r="F13" s="57"/>
      <c r="G13" s="57"/>
      <c r="H13" s="57"/>
      <c r="I13" s="58"/>
    </row>
    <row r="14" spans="1:9" ht="15.75" thickBot="1" x14ac:dyDescent="0.3">
      <c r="A14" s="5" t="s">
        <v>17</v>
      </c>
      <c r="B14" s="55" t="s">
        <v>18</v>
      </c>
      <c r="C14" s="40"/>
      <c r="D14" s="24">
        <v>1.4999999999999999E-2</v>
      </c>
      <c r="E14" s="56">
        <f>G8*D14</f>
        <v>93.456180000000018</v>
      </c>
      <c r="F14" s="57"/>
      <c r="G14" s="57"/>
      <c r="H14" s="57"/>
      <c r="I14" s="58"/>
    </row>
    <row r="15" spans="1:9" ht="15.75" thickBot="1" x14ac:dyDescent="0.3">
      <c r="A15" s="5" t="s">
        <v>19</v>
      </c>
      <c r="B15" s="55" t="s">
        <v>20</v>
      </c>
      <c r="C15" s="40"/>
      <c r="D15" s="24">
        <v>0.01</v>
      </c>
      <c r="E15" s="56">
        <f>G8*D15</f>
        <v>62.304120000000012</v>
      </c>
      <c r="F15" s="57"/>
      <c r="G15" s="57"/>
      <c r="H15" s="57"/>
      <c r="I15" s="58"/>
    </row>
    <row r="16" spans="1:9" ht="15.75" thickBot="1" x14ac:dyDescent="0.3">
      <c r="A16" s="5" t="s">
        <v>21</v>
      </c>
      <c r="B16" s="55" t="s">
        <v>22</v>
      </c>
      <c r="C16" s="40"/>
      <c r="D16" s="24">
        <v>2E-3</v>
      </c>
      <c r="E16" s="56">
        <f>G8*D16</f>
        <v>12.460824000000002</v>
      </c>
      <c r="F16" s="57"/>
      <c r="G16" s="57"/>
      <c r="H16" s="57"/>
      <c r="I16" s="58"/>
    </row>
    <row r="17" spans="1:12" ht="15.75" thickBot="1" x14ac:dyDescent="0.3">
      <c r="A17" s="5" t="s">
        <v>23</v>
      </c>
      <c r="B17" s="55" t="s">
        <v>24</v>
      </c>
      <c r="C17" s="40"/>
      <c r="D17" s="24">
        <v>0.03</v>
      </c>
      <c r="E17" s="56">
        <f>G8*D17</f>
        <v>186.91236000000004</v>
      </c>
      <c r="F17" s="57"/>
      <c r="G17" s="57"/>
      <c r="H17" s="57"/>
      <c r="I17" s="58"/>
    </row>
    <row r="18" spans="1:12" ht="15.75" thickBot="1" x14ac:dyDescent="0.3">
      <c r="A18" s="5" t="s">
        <v>25</v>
      </c>
      <c r="B18" s="55" t="s">
        <v>26</v>
      </c>
      <c r="C18" s="40"/>
      <c r="D18" s="24">
        <v>6.0000000000000001E-3</v>
      </c>
      <c r="E18" s="56">
        <f>G8*D18</f>
        <v>37.382472000000007</v>
      </c>
      <c r="F18" s="57"/>
      <c r="G18" s="57"/>
      <c r="H18" s="57"/>
      <c r="I18" s="58"/>
    </row>
    <row r="19" spans="1:12" ht="15.75" thickBot="1" x14ac:dyDescent="0.3">
      <c r="A19" s="59" t="s">
        <v>27</v>
      </c>
      <c r="B19" s="60"/>
      <c r="C19" s="61"/>
      <c r="D19" s="33">
        <f>SUM(D11:D18)</f>
        <v>0.3680000000000001</v>
      </c>
      <c r="E19" s="63">
        <f>SUM(E11:I18)</f>
        <v>2292.7916160000004</v>
      </c>
      <c r="F19" s="64"/>
      <c r="G19" s="64"/>
      <c r="H19" s="64"/>
      <c r="I19" s="65"/>
    </row>
    <row r="20" spans="1:12" ht="15.75" thickBot="1" x14ac:dyDescent="0.3">
      <c r="A20" s="47" t="s">
        <v>142</v>
      </c>
      <c r="B20" s="48"/>
      <c r="C20" s="62"/>
      <c r="D20" s="3" t="s">
        <v>9</v>
      </c>
      <c r="E20" s="47" t="s">
        <v>10</v>
      </c>
      <c r="F20" s="48"/>
      <c r="G20" s="48"/>
      <c r="H20" s="48"/>
      <c r="I20" s="49"/>
    </row>
    <row r="21" spans="1:12" ht="15.75" thickBot="1" x14ac:dyDescent="0.3">
      <c r="A21" s="5" t="s">
        <v>28</v>
      </c>
      <c r="B21" s="55" t="s">
        <v>29</v>
      </c>
      <c r="C21" s="40"/>
      <c r="D21" s="34">
        <v>9.1200000000000003E-2</v>
      </c>
      <c r="E21" s="56">
        <f>G8*D21</f>
        <v>568.21357440000008</v>
      </c>
      <c r="F21" s="57"/>
      <c r="G21" s="57"/>
      <c r="H21" s="57"/>
      <c r="I21" s="58"/>
      <c r="L21" s="20"/>
    </row>
    <row r="22" spans="1:12" ht="15.75" thickBot="1" x14ac:dyDescent="0.3">
      <c r="A22" s="5" t="s">
        <v>30</v>
      </c>
      <c r="B22" s="55" t="s">
        <v>176</v>
      </c>
      <c r="C22" s="40"/>
      <c r="D22" s="35">
        <v>1.5367E-2</v>
      </c>
      <c r="E22" s="56">
        <f>G8*D22</f>
        <v>95.742741204000026</v>
      </c>
      <c r="F22" s="57"/>
      <c r="G22" s="57"/>
      <c r="H22" s="57"/>
      <c r="I22" s="58"/>
    </row>
    <row r="23" spans="1:12" ht="15.75" thickBot="1" x14ac:dyDescent="0.3">
      <c r="A23" s="5" t="s">
        <v>31</v>
      </c>
      <c r="B23" s="55" t="s">
        <v>177</v>
      </c>
      <c r="C23" s="40"/>
      <c r="D23" s="35">
        <v>9.0969999999999992E-3</v>
      </c>
      <c r="E23" s="56">
        <f>G8*D23</f>
        <v>56.678057964000004</v>
      </c>
      <c r="F23" s="57"/>
      <c r="G23" s="57"/>
      <c r="H23" s="57"/>
      <c r="I23" s="58"/>
    </row>
    <row r="24" spans="1:12" ht="15.75" thickBot="1" x14ac:dyDescent="0.3">
      <c r="A24" s="5" t="s">
        <v>32</v>
      </c>
      <c r="B24" s="55" t="s">
        <v>167</v>
      </c>
      <c r="C24" s="40"/>
      <c r="D24" s="35">
        <v>4.86E-4</v>
      </c>
      <c r="E24" s="56">
        <f>G8*D24</f>
        <v>3.0279802320000004</v>
      </c>
      <c r="F24" s="57"/>
      <c r="G24" s="57"/>
      <c r="H24" s="57"/>
      <c r="I24" s="58"/>
    </row>
    <row r="25" spans="1:12" ht="15.75" thickBot="1" x14ac:dyDescent="0.3">
      <c r="A25" s="5" t="s">
        <v>33</v>
      </c>
      <c r="B25" s="55" t="s">
        <v>34</v>
      </c>
      <c r="C25" s="40"/>
      <c r="D25" s="35">
        <v>2.6499999999999999E-4</v>
      </c>
      <c r="E25" s="56">
        <f>G8*D25</f>
        <v>1.6510591800000003</v>
      </c>
      <c r="F25" s="57"/>
      <c r="G25" s="57"/>
      <c r="H25" s="57"/>
      <c r="I25" s="58"/>
    </row>
    <row r="26" spans="1:12" ht="15.75" thickBot="1" x14ac:dyDescent="0.3">
      <c r="A26" s="5" t="s">
        <v>35</v>
      </c>
      <c r="B26" s="55" t="s">
        <v>36</v>
      </c>
      <c r="C26" s="40"/>
      <c r="D26" s="35">
        <v>1.08E-4</v>
      </c>
      <c r="E26" s="56">
        <f>G8*D26</f>
        <v>0.67288449600000011</v>
      </c>
      <c r="F26" s="57"/>
      <c r="G26" s="57"/>
      <c r="H26" s="57"/>
      <c r="I26" s="58"/>
    </row>
    <row r="27" spans="1:12" ht="15.75" thickBot="1" x14ac:dyDescent="0.3">
      <c r="A27" s="59" t="s">
        <v>37</v>
      </c>
      <c r="B27" s="60"/>
      <c r="C27" s="61"/>
      <c r="D27" s="36">
        <f>SUM(D21:D26)</f>
        <v>0.116523</v>
      </c>
      <c r="E27" s="63">
        <f>SUM(E21:I26)</f>
        <v>725.98629747600012</v>
      </c>
      <c r="F27" s="64"/>
      <c r="G27" s="64"/>
      <c r="H27" s="64"/>
      <c r="I27" s="65"/>
    </row>
    <row r="28" spans="1:12" ht="15.75" thickBot="1" x14ac:dyDescent="0.3">
      <c r="A28" s="47" t="s">
        <v>38</v>
      </c>
      <c r="B28" s="48"/>
      <c r="C28" s="62"/>
      <c r="D28" s="3" t="s">
        <v>9</v>
      </c>
      <c r="E28" s="47" t="s">
        <v>10</v>
      </c>
      <c r="F28" s="48"/>
      <c r="G28" s="48"/>
      <c r="H28" s="48"/>
      <c r="I28" s="49"/>
    </row>
    <row r="29" spans="1:12" ht="15.75" thickBot="1" x14ac:dyDescent="0.3">
      <c r="A29" s="5" t="s">
        <v>39</v>
      </c>
      <c r="B29" s="55" t="s">
        <v>42</v>
      </c>
      <c r="C29" s="40"/>
      <c r="D29" s="35">
        <v>9.3554999999999999E-2</v>
      </c>
      <c r="E29" s="56">
        <f>G8*D29</f>
        <v>582.88619466000011</v>
      </c>
      <c r="F29" s="57"/>
      <c r="G29" s="57"/>
      <c r="H29" s="57"/>
      <c r="I29" s="58"/>
    </row>
    <row r="30" spans="1:12" ht="15.75" thickBot="1" x14ac:dyDescent="0.3">
      <c r="A30" s="5" t="s">
        <v>41</v>
      </c>
      <c r="B30" s="55" t="s">
        <v>40</v>
      </c>
      <c r="C30" s="40"/>
      <c r="D30" s="35">
        <v>3.0414E-2</v>
      </c>
      <c r="E30" s="56">
        <f>G8*D30</f>
        <v>189.49175056800004</v>
      </c>
      <c r="F30" s="57"/>
      <c r="G30" s="57"/>
      <c r="H30" s="57"/>
      <c r="I30" s="58"/>
    </row>
    <row r="31" spans="1:12" ht="15.75" thickBot="1" x14ac:dyDescent="0.3">
      <c r="A31" s="59" t="s">
        <v>43</v>
      </c>
      <c r="B31" s="60"/>
      <c r="C31" s="61"/>
      <c r="D31" s="25">
        <f>SUM(D29:D30)</f>
        <v>0.123969</v>
      </c>
      <c r="E31" s="66">
        <f>SUM(E29:I30)</f>
        <v>772.37794522800016</v>
      </c>
      <c r="F31" s="67"/>
      <c r="G31" s="67"/>
      <c r="H31" s="67"/>
      <c r="I31" s="68"/>
    </row>
    <row r="32" spans="1:12" ht="15.75" thickBot="1" x14ac:dyDescent="0.3">
      <c r="A32" s="47" t="s">
        <v>44</v>
      </c>
      <c r="B32" s="48"/>
      <c r="C32" s="62"/>
      <c r="D32" s="3" t="s">
        <v>9</v>
      </c>
      <c r="E32" s="47" t="s">
        <v>10</v>
      </c>
      <c r="F32" s="48"/>
      <c r="G32" s="48"/>
      <c r="H32" s="48"/>
      <c r="I32" s="49"/>
      <c r="K32" s="20"/>
    </row>
    <row r="33" spans="1:9" ht="15.75" thickBot="1" x14ac:dyDescent="0.3">
      <c r="A33" s="5" t="s">
        <v>45</v>
      </c>
      <c r="B33" s="55" t="s">
        <v>168</v>
      </c>
      <c r="C33" s="40"/>
      <c r="D33" s="35">
        <v>4.9704999999999999E-2</v>
      </c>
      <c r="E33" s="56">
        <f>G8*D33</f>
        <v>309.68262846000005</v>
      </c>
      <c r="F33" s="57"/>
      <c r="G33" s="57"/>
      <c r="H33" s="57"/>
      <c r="I33" s="58"/>
    </row>
    <row r="34" spans="1:9" ht="15.75" thickBot="1" x14ac:dyDescent="0.3">
      <c r="A34" s="5" t="s">
        <v>46</v>
      </c>
      <c r="B34" s="55" t="s">
        <v>169</v>
      </c>
      <c r="C34" s="40"/>
      <c r="D34" s="35">
        <v>3.9760000000000004E-3</v>
      </c>
      <c r="E34" s="56">
        <f>G8*D34</f>
        <v>24.772118112000008</v>
      </c>
      <c r="F34" s="57"/>
      <c r="G34" s="57"/>
      <c r="H34" s="57"/>
      <c r="I34" s="58"/>
    </row>
    <row r="35" spans="1:9" ht="15.75" thickBot="1" x14ac:dyDescent="0.3">
      <c r="A35" s="5" t="s">
        <v>47</v>
      </c>
      <c r="B35" s="55" t="s">
        <v>170</v>
      </c>
      <c r="C35" s="40"/>
      <c r="D35" s="35">
        <v>1.2466E-2</v>
      </c>
      <c r="E35" s="56">
        <f>G8*D35</f>
        <v>77.668315992000018</v>
      </c>
      <c r="F35" s="57"/>
      <c r="G35" s="57"/>
      <c r="H35" s="57"/>
      <c r="I35" s="58"/>
    </row>
    <row r="36" spans="1:9" ht="15.75" thickBot="1" x14ac:dyDescent="0.3">
      <c r="A36" s="5" t="s">
        <v>143</v>
      </c>
      <c r="B36" s="55" t="s">
        <v>171</v>
      </c>
      <c r="C36" s="40"/>
      <c r="D36" s="35">
        <v>2.1540000000000001E-3</v>
      </c>
      <c r="E36" s="56">
        <f>G8*D36</f>
        <v>13.420307448000003</v>
      </c>
      <c r="F36" s="57"/>
      <c r="G36" s="57"/>
      <c r="H36" s="57"/>
      <c r="I36" s="58"/>
    </row>
    <row r="37" spans="1:9" ht="15.75" thickBot="1" x14ac:dyDescent="0.3">
      <c r="A37" s="5" t="s">
        <v>144</v>
      </c>
      <c r="B37" s="55" t="s">
        <v>172</v>
      </c>
      <c r="C37" s="40"/>
      <c r="D37" s="35">
        <v>3.9999999999999998E-6</v>
      </c>
      <c r="E37" s="56">
        <f>G8*D37</f>
        <v>2.4921648000000005E-2</v>
      </c>
      <c r="F37" s="57"/>
      <c r="G37" s="57"/>
      <c r="H37" s="57"/>
      <c r="I37" s="58"/>
    </row>
    <row r="38" spans="1:9" ht="15.75" thickBot="1" x14ac:dyDescent="0.3">
      <c r="A38" s="59" t="s">
        <v>48</v>
      </c>
      <c r="B38" s="60"/>
      <c r="C38" s="61"/>
      <c r="D38" s="36">
        <f>SUM(D33:D37)</f>
        <v>6.8305000000000005E-2</v>
      </c>
      <c r="E38" s="66">
        <f>SUM(E33:I37)</f>
        <v>425.56829166000006</v>
      </c>
      <c r="F38" s="67"/>
      <c r="G38" s="67"/>
      <c r="H38" s="67"/>
      <c r="I38" s="68"/>
    </row>
    <row r="39" spans="1:9" ht="15.75" thickBot="1" x14ac:dyDescent="0.3">
      <c r="A39" s="47" t="s">
        <v>173</v>
      </c>
      <c r="B39" s="48"/>
      <c r="C39" s="62"/>
      <c r="D39" s="3" t="s">
        <v>9</v>
      </c>
      <c r="E39" s="47" t="s">
        <v>10</v>
      </c>
      <c r="F39" s="48"/>
      <c r="G39" s="48"/>
      <c r="H39" s="48"/>
      <c r="I39" s="49"/>
    </row>
    <row r="40" spans="1:9" ht="15.75" thickBot="1" x14ac:dyDescent="0.3">
      <c r="A40" s="5" t="s">
        <v>49</v>
      </c>
      <c r="B40" s="55" t="s">
        <v>178</v>
      </c>
      <c r="C40" s="40"/>
      <c r="D40" s="35">
        <v>2.1429999999999999E-3</v>
      </c>
      <c r="E40" s="56">
        <f>G8*D40</f>
        <v>13.351772916000002</v>
      </c>
      <c r="F40" s="57"/>
      <c r="G40" s="57"/>
      <c r="H40" s="57"/>
      <c r="I40" s="58"/>
    </row>
    <row r="41" spans="1:9" ht="24.75" customHeight="1" thickBot="1" x14ac:dyDescent="0.3">
      <c r="A41" s="5" t="s">
        <v>50</v>
      </c>
      <c r="B41" s="75" t="s">
        <v>179</v>
      </c>
      <c r="C41" s="40"/>
      <c r="D41" s="35">
        <v>1.5E-5</v>
      </c>
      <c r="E41" s="56">
        <f>G8*D41</f>
        <v>9.3456180000000014E-2</v>
      </c>
      <c r="F41" s="57"/>
      <c r="G41" s="57"/>
      <c r="H41" s="57"/>
      <c r="I41" s="58"/>
    </row>
    <row r="42" spans="1:9" ht="15.75" thickBot="1" x14ac:dyDescent="0.3">
      <c r="A42" s="5" t="s">
        <v>51</v>
      </c>
      <c r="B42" s="55" t="s">
        <v>180</v>
      </c>
      <c r="C42" s="40"/>
      <c r="D42" s="35">
        <v>1.3010000000000001E-3</v>
      </c>
      <c r="E42" s="56">
        <f>G8*D42</f>
        <v>8.1057660120000019</v>
      </c>
      <c r="F42" s="57"/>
      <c r="G42" s="57"/>
      <c r="H42" s="57"/>
      <c r="I42" s="58"/>
    </row>
    <row r="43" spans="1:9" ht="26.25" customHeight="1" thickBot="1" x14ac:dyDescent="0.3">
      <c r="A43" s="5" t="s">
        <v>145</v>
      </c>
      <c r="B43" s="75" t="s">
        <v>181</v>
      </c>
      <c r="C43" s="40"/>
      <c r="D43" s="35">
        <v>9.665E-3</v>
      </c>
      <c r="E43" s="56">
        <f>G8*D43</f>
        <v>60.216931980000012</v>
      </c>
      <c r="F43" s="57"/>
      <c r="G43" s="57"/>
      <c r="H43" s="57"/>
      <c r="I43" s="58"/>
    </row>
    <row r="44" spans="1:9" ht="27.75" customHeight="1" thickBot="1" x14ac:dyDescent="0.3">
      <c r="A44" s="5" t="s">
        <v>146</v>
      </c>
      <c r="B44" s="75" t="s">
        <v>182</v>
      </c>
      <c r="C44" s="40"/>
      <c r="D44" s="35">
        <v>3.3100000000000002E-4</v>
      </c>
      <c r="E44" s="56">
        <f>G8*D44</f>
        <v>2.0622663720000007</v>
      </c>
      <c r="F44" s="57"/>
      <c r="G44" s="57"/>
      <c r="H44" s="57"/>
      <c r="I44" s="58"/>
    </row>
    <row r="45" spans="1:9" ht="15.75" thickBot="1" x14ac:dyDescent="0.3">
      <c r="A45" s="5" t="s">
        <v>183</v>
      </c>
      <c r="B45" s="55" t="s">
        <v>184</v>
      </c>
      <c r="C45" s="40"/>
      <c r="D45" s="35">
        <v>0</v>
      </c>
      <c r="E45" s="56">
        <f>G8*D45</f>
        <v>0</v>
      </c>
      <c r="F45" s="57"/>
      <c r="G45" s="57"/>
      <c r="H45" s="57"/>
      <c r="I45" s="58"/>
    </row>
    <row r="46" spans="1:9" ht="15.75" thickBot="1" x14ac:dyDescent="0.3">
      <c r="A46" s="59" t="s">
        <v>52</v>
      </c>
      <c r="B46" s="60"/>
      <c r="C46" s="61"/>
      <c r="D46" s="36">
        <f>SUM(D40:D45)</f>
        <v>1.3455E-2</v>
      </c>
      <c r="E46" s="66">
        <f>SUM(E40:I45)</f>
        <v>83.830193460000018</v>
      </c>
      <c r="F46" s="67"/>
      <c r="G46" s="67"/>
      <c r="H46" s="67"/>
      <c r="I46" s="68"/>
    </row>
    <row r="47" spans="1:9" ht="15.75" thickBot="1" x14ac:dyDescent="0.3">
      <c r="A47" s="47" t="s">
        <v>53</v>
      </c>
      <c r="B47" s="48"/>
      <c r="C47" s="62"/>
      <c r="D47" s="3" t="s">
        <v>9</v>
      </c>
      <c r="E47" s="47" t="s">
        <v>10</v>
      </c>
      <c r="F47" s="48"/>
      <c r="G47" s="48"/>
      <c r="H47" s="48"/>
      <c r="I47" s="49"/>
    </row>
    <row r="48" spans="1:9" ht="15.75" thickBot="1" x14ac:dyDescent="0.3">
      <c r="A48" s="38" t="s">
        <v>54</v>
      </c>
      <c r="B48" s="55" t="s">
        <v>174</v>
      </c>
      <c r="C48" s="40"/>
      <c r="D48" s="35">
        <v>4.2895000000000003E-2</v>
      </c>
      <c r="E48" s="56">
        <f>G8*D48</f>
        <v>267.25352274000005</v>
      </c>
      <c r="F48" s="57"/>
      <c r="G48" s="57"/>
      <c r="H48" s="57"/>
      <c r="I48" s="58"/>
    </row>
    <row r="49" spans="1:9" ht="15.75" thickBot="1" x14ac:dyDescent="0.3">
      <c r="A49" s="5" t="s">
        <v>147</v>
      </c>
      <c r="B49" s="55" t="s">
        <v>175</v>
      </c>
      <c r="C49" s="40"/>
      <c r="D49" s="35">
        <v>4.5621000000000002E-2</v>
      </c>
      <c r="E49" s="56">
        <f>G8*D49</f>
        <v>284.23762585200006</v>
      </c>
      <c r="F49" s="57"/>
      <c r="G49" s="57"/>
      <c r="H49" s="57"/>
      <c r="I49" s="58"/>
    </row>
    <row r="50" spans="1:9" ht="15.75" thickBot="1" x14ac:dyDescent="0.3">
      <c r="A50" s="59" t="s">
        <v>55</v>
      </c>
      <c r="B50" s="60"/>
      <c r="C50" s="61"/>
      <c r="D50" s="36">
        <f>SUM(D48:D49)</f>
        <v>8.8516000000000011E-2</v>
      </c>
      <c r="E50" s="66">
        <f>SUM(E48:I49)</f>
        <v>551.49114859200017</v>
      </c>
      <c r="F50" s="67"/>
      <c r="G50" s="67"/>
      <c r="H50" s="67"/>
      <c r="I50" s="68"/>
    </row>
    <row r="51" spans="1:9" ht="15.75" thickBot="1" x14ac:dyDescent="0.3">
      <c r="A51" s="44" t="s">
        <v>56</v>
      </c>
      <c r="B51" s="45"/>
      <c r="C51" s="46"/>
      <c r="D51" s="37">
        <f>D50+D46+D38+D31+D27+D19</f>
        <v>0.77876800000000013</v>
      </c>
      <c r="E51" s="79">
        <f>E50+E46+E38+E31+E27+E19</f>
        <v>4852.0454924160013</v>
      </c>
      <c r="F51" s="80"/>
      <c r="G51" s="80"/>
      <c r="H51" s="80"/>
      <c r="I51" s="81"/>
    </row>
    <row r="52" spans="1:9" ht="15.75" thickBot="1" x14ac:dyDescent="0.3">
      <c r="A52" s="44" t="s">
        <v>57</v>
      </c>
      <c r="B52" s="45"/>
      <c r="C52" s="45"/>
      <c r="D52" s="45"/>
      <c r="E52" s="45"/>
      <c r="F52" s="45"/>
      <c r="G52" s="45"/>
      <c r="H52" s="45"/>
      <c r="I52" s="50"/>
    </row>
    <row r="53" spans="1:9" ht="15.75" thickBot="1" x14ac:dyDescent="0.3">
      <c r="A53" s="76" t="s">
        <v>58</v>
      </c>
      <c r="B53" s="77"/>
      <c r="C53" s="78"/>
      <c r="D53" s="8" t="s">
        <v>59</v>
      </c>
      <c r="E53" s="76" t="s">
        <v>60</v>
      </c>
      <c r="F53" s="78"/>
      <c r="G53" s="76" t="s">
        <v>61</v>
      </c>
      <c r="H53" s="77"/>
      <c r="I53" s="78"/>
    </row>
    <row r="54" spans="1:9" ht="15.75" thickBot="1" x14ac:dyDescent="0.3">
      <c r="A54" s="5">
        <v>1</v>
      </c>
      <c r="B54" s="55" t="s">
        <v>150</v>
      </c>
      <c r="C54" s="40"/>
      <c r="D54" s="9">
        <f>30.44*4</f>
        <v>121.76</v>
      </c>
      <c r="E54" s="41">
        <v>4.3</v>
      </c>
      <c r="F54" s="42"/>
      <c r="G54" s="41">
        <f>D54*E54</f>
        <v>523.56799999999998</v>
      </c>
      <c r="H54" s="43"/>
      <c r="I54" s="42"/>
    </row>
    <row r="55" spans="1:9" ht="15.75" thickBot="1" x14ac:dyDescent="0.3">
      <c r="A55" s="5">
        <v>2</v>
      </c>
      <c r="B55" s="55" t="s">
        <v>62</v>
      </c>
      <c r="C55" s="40"/>
      <c r="D55" s="11">
        <v>0.06</v>
      </c>
      <c r="E55" s="41">
        <f>G3*D55</f>
        <v>338.32560000000001</v>
      </c>
      <c r="F55" s="42"/>
      <c r="G55" s="82">
        <f>E55*1</f>
        <v>338.32560000000001</v>
      </c>
      <c r="H55" s="83"/>
      <c r="I55" s="84"/>
    </row>
    <row r="56" spans="1:9" ht="15.75" thickBot="1" x14ac:dyDescent="0.3">
      <c r="A56" s="5">
        <v>3</v>
      </c>
      <c r="B56" s="55" t="s">
        <v>63</v>
      </c>
      <c r="C56" s="40"/>
      <c r="D56" s="10"/>
      <c r="E56" s="41"/>
      <c r="F56" s="42"/>
      <c r="G56" s="41">
        <f>G54-G55</f>
        <v>185.24239999999998</v>
      </c>
      <c r="H56" s="43"/>
      <c r="I56" s="42"/>
    </row>
    <row r="57" spans="1:9" ht="15.75" thickBot="1" x14ac:dyDescent="0.3">
      <c r="A57" s="5">
        <v>4</v>
      </c>
      <c r="B57" s="55" t="s">
        <v>64</v>
      </c>
      <c r="C57" s="40"/>
      <c r="D57" s="12">
        <v>9.2499999999999999E-2</v>
      </c>
      <c r="E57" s="41"/>
      <c r="F57" s="42"/>
      <c r="G57" s="82"/>
      <c r="H57" s="83"/>
      <c r="I57" s="84"/>
    </row>
    <row r="58" spans="1:9" ht="15.75" thickBot="1" x14ac:dyDescent="0.3">
      <c r="A58" s="5"/>
      <c r="B58" s="85" t="s">
        <v>65</v>
      </c>
      <c r="C58" s="86"/>
      <c r="D58" s="10"/>
      <c r="E58" s="87"/>
      <c r="F58" s="88"/>
      <c r="G58" s="89">
        <f>G56-G57</f>
        <v>185.24239999999998</v>
      </c>
      <c r="H58" s="90"/>
      <c r="I58" s="91"/>
    </row>
    <row r="59" spans="1:9" ht="15.75" thickBot="1" x14ac:dyDescent="0.3">
      <c r="A59" s="76" t="s">
        <v>66</v>
      </c>
      <c r="B59" s="77"/>
      <c r="C59" s="78"/>
      <c r="D59" s="8" t="s">
        <v>59</v>
      </c>
      <c r="E59" s="76" t="s">
        <v>60</v>
      </c>
      <c r="F59" s="78"/>
      <c r="G59" s="76" t="s">
        <v>61</v>
      </c>
      <c r="H59" s="77"/>
      <c r="I59" s="78"/>
    </row>
    <row r="60" spans="1:9" ht="15.75" thickBot="1" x14ac:dyDescent="0.3">
      <c r="A60" s="5">
        <v>1</v>
      </c>
      <c r="B60" s="55" t="s">
        <v>67</v>
      </c>
      <c r="C60" s="40"/>
      <c r="D60" s="9">
        <f>30.44*2</f>
        <v>60.88</v>
      </c>
      <c r="E60" s="41">
        <v>15.39</v>
      </c>
      <c r="F60" s="42"/>
      <c r="G60" s="41">
        <f>D60*E60</f>
        <v>936.94320000000005</v>
      </c>
      <c r="H60" s="43"/>
      <c r="I60" s="42"/>
    </row>
    <row r="61" spans="1:9" ht="15.75" thickBot="1" x14ac:dyDescent="0.3">
      <c r="A61" s="5">
        <v>2</v>
      </c>
      <c r="B61" s="55" t="s">
        <v>135</v>
      </c>
      <c r="C61" s="40"/>
      <c r="D61" s="13">
        <v>2</v>
      </c>
      <c r="E61" s="41">
        <v>1.23</v>
      </c>
      <c r="F61" s="42"/>
      <c r="G61" s="41">
        <f>E61*D61</f>
        <v>2.46</v>
      </c>
      <c r="H61" s="43"/>
      <c r="I61" s="42"/>
    </row>
    <row r="62" spans="1:9" ht="15.75" thickBot="1" x14ac:dyDescent="0.3">
      <c r="A62" s="5">
        <v>3</v>
      </c>
      <c r="B62" s="55" t="s">
        <v>62</v>
      </c>
      <c r="C62" s="40"/>
      <c r="D62" s="13">
        <v>4</v>
      </c>
      <c r="E62" s="41">
        <f>0.13*20.91</f>
        <v>2.7183000000000002</v>
      </c>
      <c r="F62" s="42"/>
      <c r="G62" s="82">
        <f>E62*D62</f>
        <v>10.873200000000001</v>
      </c>
      <c r="H62" s="83"/>
      <c r="I62" s="84"/>
    </row>
    <row r="63" spans="1:9" ht="15.75" thickBot="1" x14ac:dyDescent="0.3">
      <c r="A63" s="5">
        <v>4</v>
      </c>
      <c r="B63" s="55" t="s">
        <v>63</v>
      </c>
      <c r="C63" s="40"/>
      <c r="D63" s="12"/>
      <c r="E63" s="41"/>
      <c r="F63" s="42"/>
      <c r="G63" s="41">
        <f>G60+G61-G62</f>
        <v>928.53000000000009</v>
      </c>
      <c r="H63" s="43"/>
      <c r="I63" s="42"/>
    </row>
    <row r="64" spans="1:9" ht="15.75" thickBot="1" x14ac:dyDescent="0.3">
      <c r="A64" s="5">
        <v>5</v>
      </c>
      <c r="B64" s="55" t="s">
        <v>64</v>
      </c>
      <c r="C64" s="40"/>
      <c r="D64" s="12">
        <v>9.2499999999999999E-2</v>
      </c>
      <c r="E64" s="41"/>
      <c r="F64" s="42"/>
      <c r="G64" s="82"/>
      <c r="H64" s="83"/>
      <c r="I64" s="84"/>
    </row>
    <row r="65" spans="1:9" ht="15.75" thickBot="1" x14ac:dyDescent="0.3">
      <c r="A65" s="5"/>
      <c r="B65" s="85" t="s">
        <v>68</v>
      </c>
      <c r="C65" s="86"/>
      <c r="D65" s="10"/>
      <c r="E65" s="87"/>
      <c r="F65" s="88"/>
      <c r="G65" s="89">
        <f>G63-G64</f>
        <v>928.53000000000009</v>
      </c>
      <c r="H65" s="90"/>
      <c r="I65" s="91"/>
    </row>
    <row r="66" spans="1:9" ht="15.75" thickBot="1" x14ac:dyDescent="0.3">
      <c r="A66" s="76" t="s">
        <v>69</v>
      </c>
      <c r="B66" s="77"/>
      <c r="C66" s="78"/>
      <c r="D66" s="8" t="s">
        <v>59</v>
      </c>
      <c r="E66" s="76" t="s">
        <v>60</v>
      </c>
      <c r="F66" s="78"/>
      <c r="G66" s="76" t="s">
        <v>61</v>
      </c>
      <c r="H66" s="77"/>
      <c r="I66" s="78"/>
    </row>
    <row r="67" spans="1:9" ht="15.75" thickBot="1" x14ac:dyDescent="0.3">
      <c r="A67" s="5">
        <v>1</v>
      </c>
      <c r="B67" s="55" t="s">
        <v>70</v>
      </c>
      <c r="C67" s="40"/>
      <c r="D67" s="9">
        <v>4</v>
      </c>
      <c r="E67" s="41">
        <v>107.19</v>
      </c>
      <c r="F67" s="42"/>
      <c r="G67" s="41">
        <f>D67*E67</f>
        <v>428.76</v>
      </c>
      <c r="H67" s="43"/>
      <c r="I67" s="42"/>
    </row>
    <row r="68" spans="1:9" ht="15.75" thickBot="1" x14ac:dyDescent="0.3">
      <c r="A68" s="5">
        <v>2</v>
      </c>
      <c r="B68" s="55" t="s">
        <v>62</v>
      </c>
      <c r="C68" s="40"/>
      <c r="D68" s="9"/>
      <c r="E68" s="41"/>
      <c r="F68" s="42"/>
      <c r="G68" s="41">
        <v>0</v>
      </c>
      <c r="H68" s="43"/>
      <c r="I68" s="42"/>
    </row>
    <row r="69" spans="1:9" ht="15.75" thickBot="1" x14ac:dyDescent="0.3">
      <c r="A69" s="5">
        <v>3</v>
      </c>
      <c r="B69" s="55" t="s">
        <v>63</v>
      </c>
      <c r="C69" s="40"/>
      <c r="D69" s="10"/>
      <c r="E69" s="41"/>
      <c r="F69" s="42"/>
      <c r="G69" s="41">
        <f>G67</f>
        <v>428.76</v>
      </c>
      <c r="H69" s="43"/>
      <c r="I69" s="42"/>
    </row>
    <row r="70" spans="1:9" ht="15.75" thickBot="1" x14ac:dyDescent="0.3">
      <c r="A70" s="5">
        <v>4</v>
      </c>
      <c r="B70" s="55" t="s">
        <v>64</v>
      </c>
      <c r="C70" s="40"/>
      <c r="D70" s="12">
        <v>9.2499999999999999E-2</v>
      </c>
      <c r="E70" s="41"/>
      <c r="F70" s="42"/>
      <c r="G70" s="82"/>
      <c r="H70" s="83"/>
      <c r="I70" s="84"/>
    </row>
    <row r="71" spans="1:9" ht="15.75" thickBot="1" x14ac:dyDescent="0.3">
      <c r="A71" s="5"/>
      <c r="B71" s="85" t="s">
        <v>71</v>
      </c>
      <c r="C71" s="86"/>
      <c r="D71" s="10"/>
      <c r="E71" s="87"/>
      <c r="F71" s="88"/>
      <c r="G71" s="89">
        <f>G69-G70</f>
        <v>428.76</v>
      </c>
      <c r="H71" s="90"/>
      <c r="I71" s="91"/>
    </row>
    <row r="72" spans="1:9" ht="15.75" thickBot="1" x14ac:dyDescent="0.3">
      <c r="A72" s="76" t="s">
        <v>136</v>
      </c>
      <c r="B72" s="77"/>
      <c r="C72" s="78"/>
      <c r="D72" s="8" t="s">
        <v>59</v>
      </c>
      <c r="E72" s="76" t="s">
        <v>60</v>
      </c>
      <c r="F72" s="78"/>
      <c r="G72" s="76" t="s">
        <v>61</v>
      </c>
      <c r="H72" s="77"/>
      <c r="I72" s="78"/>
    </row>
    <row r="73" spans="1:9" ht="15.75" thickBot="1" x14ac:dyDescent="0.3">
      <c r="A73" s="5">
        <v>1</v>
      </c>
      <c r="B73" s="55" t="s">
        <v>137</v>
      </c>
      <c r="C73" s="40"/>
      <c r="D73" s="9">
        <v>4</v>
      </c>
      <c r="E73" s="41">
        <v>9.74</v>
      </c>
      <c r="F73" s="42"/>
      <c r="G73" s="41">
        <f>D73*E73</f>
        <v>38.96</v>
      </c>
      <c r="H73" s="43"/>
      <c r="I73" s="42"/>
    </row>
    <row r="74" spans="1:9" ht="15.75" thickBot="1" x14ac:dyDescent="0.3">
      <c r="A74" s="5">
        <v>2</v>
      </c>
      <c r="B74" s="55" t="s">
        <v>62</v>
      </c>
      <c r="C74" s="40"/>
      <c r="D74" s="9">
        <v>1</v>
      </c>
      <c r="E74" s="41"/>
      <c r="F74" s="42"/>
      <c r="G74" s="41">
        <f>D74*E74</f>
        <v>0</v>
      </c>
      <c r="H74" s="43"/>
      <c r="I74" s="42"/>
    </row>
    <row r="75" spans="1:9" ht="15.75" thickBot="1" x14ac:dyDescent="0.3">
      <c r="A75" s="5">
        <v>3</v>
      </c>
      <c r="B75" s="55" t="s">
        <v>63</v>
      </c>
      <c r="C75" s="40"/>
      <c r="D75" s="10"/>
      <c r="E75" s="41"/>
      <c r="F75" s="42"/>
      <c r="G75" s="41">
        <f>G73-G74</f>
        <v>38.96</v>
      </c>
      <c r="H75" s="43"/>
      <c r="I75" s="42"/>
    </row>
    <row r="76" spans="1:9" ht="15.75" thickBot="1" x14ac:dyDescent="0.3">
      <c r="A76" s="5">
        <v>4</v>
      </c>
      <c r="B76" s="55" t="s">
        <v>64</v>
      </c>
      <c r="C76" s="40"/>
      <c r="D76" s="12">
        <v>9.2499999999999999E-2</v>
      </c>
      <c r="E76" s="41"/>
      <c r="F76" s="42"/>
      <c r="G76" s="82"/>
      <c r="H76" s="83"/>
      <c r="I76" s="84"/>
    </row>
    <row r="77" spans="1:9" ht="15.75" thickBot="1" x14ac:dyDescent="0.3">
      <c r="A77" s="5"/>
      <c r="B77" s="85" t="s">
        <v>138</v>
      </c>
      <c r="C77" s="86"/>
      <c r="D77" s="10"/>
      <c r="E77" s="87"/>
      <c r="F77" s="88"/>
      <c r="G77" s="89">
        <f>G75-G76</f>
        <v>38.96</v>
      </c>
      <c r="H77" s="90"/>
      <c r="I77" s="91"/>
    </row>
    <row r="78" spans="1:9" ht="15.75" thickBot="1" x14ac:dyDescent="0.3">
      <c r="A78" s="76" t="s">
        <v>72</v>
      </c>
      <c r="B78" s="77"/>
      <c r="C78" s="78"/>
      <c r="D78" s="8" t="s">
        <v>59</v>
      </c>
      <c r="E78" s="76" t="s">
        <v>60</v>
      </c>
      <c r="F78" s="78"/>
      <c r="G78" s="76" t="s">
        <v>61</v>
      </c>
      <c r="H78" s="77"/>
      <c r="I78" s="78"/>
    </row>
    <row r="79" spans="1:9" ht="15.75" thickBot="1" x14ac:dyDescent="0.3">
      <c r="A79" s="5">
        <v>1</v>
      </c>
      <c r="B79" s="55" t="s">
        <v>73</v>
      </c>
      <c r="C79" s="40"/>
      <c r="D79" s="9">
        <v>4</v>
      </c>
      <c r="E79" s="41">
        <v>199.6</v>
      </c>
      <c r="F79" s="42"/>
      <c r="G79" s="41">
        <f>E79*D79</f>
        <v>798.4</v>
      </c>
      <c r="H79" s="43"/>
      <c r="I79" s="42"/>
    </row>
    <row r="80" spans="1:9" ht="15.75" thickBot="1" x14ac:dyDescent="0.3">
      <c r="A80" s="5">
        <v>2</v>
      </c>
      <c r="B80" s="55" t="s">
        <v>74</v>
      </c>
      <c r="C80" s="40"/>
      <c r="D80" s="6"/>
      <c r="E80" s="41"/>
      <c r="F80" s="42"/>
      <c r="G80" s="92">
        <v>3.2500000000000001E-2</v>
      </c>
      <c r="H80" s="43"/>
      <c r="I80" s="42"/>
    </row>
    <row r="81" spans="1:9" ht="15.75" thickBot="1" x14ac:dyDescent="0.3">
      <c r="A81" s="5"/>
      <c r="B81" s="85" t="s">
        <v>75</v>
      </c>
      <c r="C81" s="86"/>
      <c r="D81" s="9"/>
      <c r="E81" s="87"/>
      <c r="F81" s="88"/>
      <c r="G81" s="89">
        <f>G79*G80</f>
        <v>25.948</v>
      </c>
      <c r="H81" s="90"/>
      <c r="I81" s="91"/>
    </row>
    <row r="82" spans="1:9" ht="15.75" thickBot="1" x14ac:dyDescent="0.3">
      <c r="A82" s="76" t="s">
        <v>76</v>
      </c>
      <c r="B82" s="77"/>
      <c r="C82" s="78"/>
      <c r="D82" s="8" t="s">
        <v>59</v>
      </c>
      <c r="E82" s="76" t="s">
        <v>60</v>
      </c>
      <c r="F82" s="78"/>
      <c r="G82" s="76" t="s">
        <v>61</v>
      </c>
      <c r="H82" s="77"/>
      <c r="I82" s="78"/>
    </row>
    <row r="83" spans="1:9" ht="15.75" thickBot="1" x14ac:dyDescent="0.3">
      <c r="A83" s="5">
        <v>1</v>
      </c>
      <c r="B83" s="55" t="s">
        <v>77</v>
      </c>
      <c r="C83" s="40"/>
      <c r="D83" s="9">
        <v>4</v>
      </c>
      <c r="E83" s="41">
        <v>3.93</v>
      </c>
      <c r="F83" s="42"/>
      <c r="G83" s="41">
        <f>E83*D83</f>
        <v>15.72</v>
      </c>
      <c r="H83" s="43"/>
      <c r="I83" s="42"/>
    </row>
    <row r="84" spans="1:9" ht="15.75" thickBot="1" x14ac:dyDescent="0.3">
      <c r="A84" s="5">
        <v>2</v>
      </c>
      <c r="B84" s="55" t="s">
        <v>64</v>
      </c>
      <c r="C84" s="40"/>
      <c r="D84" s="12">
        <v>9.2499999999999999E-2</v>
      </c>
      <c r="E84" s="41"/>
      <c r="F84" s="42"/>
      <c r="G84" s="82"/>
      <c r="H84" s="83"/>
      <c r="I84" s="84"/>
    </row>
    <row r="85" spans="1:9" ht="15.75" thickBot="1" x14ac:dyDescent="0.3">
      <c r="A85" s="5"/>
      <c r="B85" s="85" t="s">
        <v>78</v>
      </c>
      <c r="C85" s="86"/>
      <c r="D85" s="9"/>
      <c r="E85" s="87"/>
      <c r="F85" s="88"/>
      <c r="G85" s="89">
        <f>G83-G84</f>
        <v>15.72</v>
      </c>
      <c r="H85" s="90"/>
      <c r="I85" s="91"/>
    </row>
    <row r="86" spans="1:9" ht="15.75" thickBot="1" x14ac:dyDescent="0.3">
      <c r="A86" s="76" t="s">
        <v>139</v>
      </c>
      <c r="B86" s="77"/>
      <c r="C86" s="78"/>
      <c r="D86" s="8" t="s">
        <v>59</v>
      </c>
      <c r="E86" s="76" t="s">
        <v>60</v>
      </c>
      <c r="F86" s="78"/>
      <c r="G86" s="76" t="s">
        <v>61</v>
      </c>
      <c r="H86" s="77"/>
      <c r="I86" s="78"/>
    </row>
    <row r="87" spans="1:9" ht="15.75" thickBot="1" x14ac:dyDescent="0.3">
      <c r="A87" s="5">
        <v>1</v>
      </c>
      <c r="B87" s="55" t="s">
        <v>140</v>
      </c>
      <c r="C87" s="40"/>
      <c r="D87" s="9">
        <v>4</v>
      </c>
      <c r="E87" s="41">
        <v>9.09</v>
      </c>
      <c r="F87" s="42"/>
      <c r="G87" s="41">
        <f>E87*D87</f>
        <v>36.36</v>
      </c>
      <c r="H87" s="43"/>
      <c r="I87" s="42"/>
    </row>
    <row r="88" spans="1:9" ht="15.75" thickBot="1" x14ac:dyDescent="0.3">
      <c r="A88" s="5">
        <v>2</v>
      </c>
      <c r="B88" s="55" t="s">
        <v>74</v>
      </c>
      <c r="C88" s="40"/>
      <c r="D88" s="12">
        <v>9.2499999999999999E-2</v>
      </c>
      <c r="E88" s="41"/>
      <c r="F88" s="42"/>
      <c r="G88" s="41"/>
      <c r="H88" s="43"/>
      <c r="I88" s="42"/>
    </row>
    <row r="89" spans="1:9" ht="15.75" thickBot="1" x14ac:dyDescent="0.3">
      <c r="A89" s="5"/>
      <c r="B89" s="85" t="s">
        <v>140</v>
      </c>
      <c r="C89" s="86"/>
      <c r="D89" s="9"/>
      <c r="E89" s="87"/>
      <c r="F89" s="88"/>
      <c r="G89" s="89">
        <f>G87-G88</f>
        <v>36.36</v>
      </c>
      <c r="H89" s="90"/>
      <c r="I89" s="91"/>
    </row>
    <row r="90" spans="1:9" ht="15.75" thickBot="1" x14ac:dyDescent="0.3">
      <c r="A90" s="93" t="s">
        <v>79</v>
      </c>
      <c r="B90" s="94"/>
      <c r="C90" s="94"/>
      <c r="D90" s="94"/>
      <c r="E90" s="94"/>
      <c r="F90" s="95"/>
      <c r="G90" s="96">
        <f>G58+G65+G71+G77+G81+G85+G89</f>
        <v>1659.5204000000001</v>
      </c>
      <c r="H90" s="97"/>
      <c r="I90" s="98"/>
    </row>
    <row r="91" spans="1:9" x14ac:dyDescent="0.25">
      <c r="A91" s="99" t="s">
        <v>80</v>
      </c>
      <c r="B91" s="99"/>
      <c r="C91" s="99"/>
      <c r="D91" s="99"/>
      <c r="E91" s="99"/>
      <c r="F91" s="99"/>
      <c r="G91" s="101"/>
      <c r="H91" s="101"/>
      <c r="I91" s="101"/>
    </row>
    <row r="92" spans="1:9" ht="15.75" thickBot="1" x14ac:dyDescent="0.3">
      <c r="A92" s="100"/>
      <c r="B92" s="100"/>
      <c r="C92" s="100"/>
      <c r="D92" s="100"/>
      <c r="E92" s="100"/>
      <c r="F92" s="100"/>
      <c r="G92" s="102"/>
      <c r="H92" s="102"/>
      <c r="I92" s="102"/>
    </row>
    <row r="93" spans="1:9" ht="15.75" thickBot="1" x14ac:dyDescent="0.3">
      <c r="A93" s="44" t="s">
        <v>81</v>
      </c>
      <c r="B93" s="45"/>
      <c r="C93" s="45"/>
      <c r="D93" s="45"/>
      <c r="E93" s="45"/>
      <c r="F93" s="45"/>
      <c r="G93" s="45"/>
      <c r="H93" s="45"/>
      <c r="I93" s="50"/>
    </row>
    <row r="94" spans="1:9" ht="15.75" thickBot="1" x14ac:dyDescent="0.3">
      <c r="A94" s="47" t="s">
        <v>82</v>
      </c>
      <c r="B94" s="49"/>
      <c r="C94" s="3" t="s">
        <v>83</v>
      </c>
      <c r="D94" s="47" t="s">
        <v>84</v>
      </c>
      <c r="E94" s="49"/>
      <c r="F94" s="47" t="s">
        <v>59</v>
      </c>
      <c r="G94" s="49"/>
      <c r="H94" s="47" t="s">
        <v>85</v>
      </c>
      <c r="I94" s="49"/>
    </row>
    <row r="95" spans="1:9" ht="15.75" thickBot="1" x14ac:dyDescent="0.3">
      <c r="A95" s="55" t="s">
        <v>86</v>
      </c>
      <c r="B95" s="40"/>
      <c r="C95" s="15">
        <v>13</v>
      </c>
      <c r="D95" s="103">
        <v>12</v>
      </c>
      <c r="E95" s="104"/>
      <c r="F95" s="103">
        <v>8</v>
      </c>
      <c r="G95" s="104"/>
      <c r="H95" s="89">
        <f>C95/D95*F95</f>
        <v>8.6666666666666661</v>
      </c>
      <c r="I95" s="91"/>
    </row>
    <row r="96" spans="1:9" ht="15.75" thickBot="1" x14ac:dyDescent="0.3">
      <c r="A96" s="55" t="s">
        <v>129</v>
      </c>
      <c r="B96" s="40"/>
      <c r="C96" s="14">
        <v>15</v>
      </c>
      <c r="D96" s="103">
        <v>12</v>
      </c>
      <c r="E96" s="104"/>
      <c r="F96" s="103">
        <v>8</v>
      </c>
      <c r="G96" s="104"/>
      <c r="H96" s="89">
        <f t="shared" ref="H96:H104" si="0">C96/D96*F96</f>
        <v>10</v>
      </c>
      <c r="I96" s="91"/>
    </row>
    <row r="97" spans="1:9" ht="15.75" thickBot="1" x14ac:dyDescent="0.3">
      <c r="A97" s="55" t="s">
        <v>87</v>
      </c>
      <c r="B97" s="40"/>
      <c r="C97" s="14">
        <v>14</v>
      </c>
      <c r="D97" s="103">
        <v>12</v>
      </c>
      <c r="E97" s="104"/>
      <c r="F97" s="103">
        <v>8</v>
      </c>
      <c r="G97" s="104"/>
      <c r="H97" s="89">
        <f t="shared" si="0"/>
        <v>9.3333333333333339</v>
      </c>
      <c r="I97" s="91"/>
    </row>
    <row r="98" spans="1:9" ht="15.75" thickBot="1" x14ac:dyDescent="0.3">
      <c r="A98" s="55" t="s">
        <v>88</v>
      </c>
      <c r="B98" s="40"/>
      <c r="C98" s="14">
        <v>22</v>
      </c>
      <c r="D98" s="103">
        <v>12</v>
      </c>
      <c r="E98" s="104"/>
      <c r="F98" s="103">
        <v>8</v>
      </c>
      <c r="G98" s="104"/>
      <c r="H98" s="89">
        <f t="shared" si="0"/>
        <v>14.666666666666666</v>
      </c>
      <c r="I98" s="91"/>
    </row>
    <row r="99" spans="1:9" ht="15.75" thickBot="1" x14ac:dyDescent="0.3">
      <c r="A99" s="55" t="s">
        <v>89</v>
      </c>
      <c r="B99" s="40"/>
      <c r="C99" s="14">
        <v>5</v>
      </c>
      <c r="D99" s="103">
        <v>24</v>
      </c>
      <c r="E99" s="104"/>
      <c r="F99" s="103">
        <v>4</v>
      </c>
      <c r="G99" s="104"/>
      <c r="H99" s="89">
        <f t="shared" si="0"/>
        <v>0.83333333333333337</v>
      </c>
      <c r="I99" s="91"/>
    </row>
    <row r="100" spans="1:9" ht="15.75" thickBot="1" x14ac:dyDescent="0.3">
      <c r="A100" s="55" t="s">
        <v>90</v>
      </c>
      <c r="B100" s="40"/>
      <c r="C100" s="14">
        <v>20</v>
      </c>
      <c r="D100" s="103">
        <v>24</v>
      </c>
      <c r="E100" s="104"/>
      <c r="F100" s="103">
        <v>4</v>
      </c>
      <c r="G100" s="104"/>
      <c r="H100" s="89">
        <f t="shared" si="0"/>
        <v>3.3333333333333335</v>
      </c>
      <c r="I100" s="91"/>
    </row>
    <row r="101" spans="1:9" ht="15.75" thickBot="1" x14ac:dyDescent="0.3">
      <c r="A101" s="55" t="s">
        <v>130</v>
      </c>
      <c r="B101" s="40"/>
      <c r="C101" s="14">
        <v>3</v>
      </c>
      <c r="D101" s="103">
        <v>12</v>
      </c>
      <c r="E101" s="104"/>
      <c r="F101" s="103">
        <v>12</v>
      </c>
      <c r="G101" s="104"/>
      <c r="H101" s="89">
        <f t="shared" si="0"/>
        <v>3</v>
      </c>
      <c r="I101" s="91"/>
    </row>
    <row r="102" spans="1:9" ht="15.75" thickBot="1" x14ac:dyDescent="0.3">
      <c r="A102" s="55" t="s">
        <v>91</v>
      </c>
      <c r="B102" s="40"/>
      <c r="C102" s="14">
        <v>7</v>
      </c>
      <c r="D102" s="103">
        <v>24</v>
      </c>
      <c r="E102" s="104"/>
      <c r="F102" s="103">
        <v>4</v>
      </c>
      <c r="G102" s="104"/>
      <c r="H102" s="89">
        <f t="shared" si="0"/>
        <v>1.1666666666666667</v>
      </c>
      <c r="I102" s="91"/>
    </row>
    <row r="103" spans="1:9" ht="15.75" thickBot="1" x14ac:dyDescent="0.3">
      <c r="A103" s="55" t="s">
        <v>92</v>
      </c>
      <c r="B103" s="40"/>
      <c r="C103" s="14">
        <v>2</v>
      </c>
      <c r="D103" s="103">
        <v>12</v>
      </c>
      <c r="E103" s="104"/>
      <c r="F103" s="103">
        <v>4</v>
      </c>
      <c r="G103" s="104"/>
      <c r="H103" s="89">
        <f t="shared" si="0"/>
        <v>0.66666666666666663</v>
      </c>
      <c r="I103" s="91"/>
    </row>
    <row r="104" spans="1:9" ht="15.75" thickBot="1" x14ac:dyDescent="0.3">
      <c r="A104" s="55" t="s">
        <v>131</v>
      </c>
      <c r="B104" s="40"/>
      <c r="C104" s="14">
        <v>6</v>
      </c>
      <c r="D104" s="103">
        <v>12</v>
      </c>
      <c r="E104" s="104"/>
      <c r="F104" s="103">
        <v>4</v>
      </c>
      <c r="G104" s="104"/>
      <c r="H104" s="89">
        <f t="shared" si="0"/>
        <v>2</v>
      </c>
      <c r="I104" s="91"/>
    </row>
    <row r="105" spans="1:9" ht="15.75" thickBot="1" x14ac:dyDescent="0.3">
      <c r="A105" s="85" t="s">
        <v>93</v>
      </c>
      <c r="B105" s="86"/>
      <c r="C105" s="14"/>
      <c r="D105" s="103"/>
      <c r="E105" s="104"/>
      <c r="F105" s="103"/>
      <c r="G105" s="104"/>
      <c r="H105" s="89">
        <f>SUM(H95:H104)</f>
        <v>53.666666666666664</v>
      </c>
      <c r="I105" s="91"/>
    </row>
    <row r="106" spans="1:9" ht="15.75" thickBot="1" x14ac:dyDescent="0.3">
      <c r="A106" s="55" t="s">
        <v>94</v>
      </c>
      <c r="B106" s="40"/>
      <c r="C106" s="6">
        <v>9.2499999999999999E-2</v>
      </c>
      <c r="D106" s="103"/>
      <c r="E106" s="104"/>
      <c r="F106" s="103"/>
      <c r="G106" s="104"/>
      <c r="H106" s="105"/>
      <c r="I106" s="106"/>
    </row>
    <row r="107" spans="1:9" ht="15.75" thickBot="1" x14ac:dyDescent="0.3">
      <c r="A107" s="44" t="s">
        <v>95</v>
      </c>
      <c r="B107" s="45"/>
      <c r="C107" s="45"/>
      <c r="D107" s="45"/>
      <c r="E107" s="46"/>
      <c r="F107" s="107"/>
      <c r="G107" s="108"/>
      <c r="H107" s="96">
        <f>H105-H106</f>
        <v>53.666666666666664</v>
      </c>
      <c r="I107" s="98"/>
    </row>
    <row r="108" spans="1:9" ht="15.75" thickBot="1" x14ac:dyDescent="0.3">
      <c r="A108" s="44" t="s">
        <v>96</v>
      </c>
      <c r="B108" s="45"/>
      <c r="C108" s="45"/>
      <c r="D108" s="45"/>
      <c r="E108" s="45"/>
      <c r="F108" s="45"/>
      <c r="G108" s="45"/>
      <c r="H108" s="45"/>
      <c r="I108" s="50"/>
    </row>
    <row r="109" spans="1:9" ht="15.75" thickBot="1" x14ac:dyDescent="0.3">
      <c r="A109" s="47" t="s">
        <v>82</v>
      </c>
      <c r="B109" s="49"/>
      <c r="C109" s="3" t="s">
        <v>83</v>
      </c>
      <c r="D109" s="47" t="s">
        <v>84</v>
      </c>
      <c r="E109" s="49"/>
      <c r="F109" s="47" t="s">
        <v>59</v>
      </c>
      <c r="G109" s="49"/>
      <c r="H109" s="47" t="s">
        <v>85</v>
      </c>
      <c r="I109" s="49"/>
    </row>
    <row r="110" spans="1:9" ht="15.75" thickBot="1" x14ac:dyDescent="0.3">
      <c r="A110" s="55" t="s">
        <v>97</v>
      </c>
      <c r="B110" s="40"/>
      <c r="C110" s="14">
        <v>7</v>
      </c>
      <c r="D110" s="103">
        <v>6</v>
      </c>
      <c r="E110" s="104"/>
      <c r="F110" s="103">
        <v>1</v>
      </c>
      <c r="G110" s="104"/>
      <c r="H110" s="89">
        <f>C110/D110*F110</f>
        <v>1.1666666666666667</v>
      </c>
      <c r="I110" s="91"/>
    </row>
    <row r="111" spans="1:9" ht="15.75" thickBot="1" x14ac:dyDescent="0.3">
      <c r="A111" s="55" t="s">
        <v>132</v>
      </c>
      <c r="B111" s="40"/>
      <c r="C111" s="14">
        <v>6</v>
      </c>
      <c r="D111" s="103">
        <v>36</v>
      </c>
      <c r="E111" s="104"/>
      <c r="F111" s="103">
        <v>4</v>
      </c>
      <c r="G111" s="104"/>
      <c r="H111" s="89">
        <f>C111/D111*F111</f>
        <v>0.66666666666666663</v>
      </c>
      <c r="I111" s="91"/>
    </row>
    <row r="112" spans="1:9" ht="15.75" thickBot="1" x14ac:dyDescent="0.3">
      <c r="A112" s="55" t="s">
        <v>133</v>
      </c>
      <c r="B112" s="40"/>
      <c r="C112" s="14">
        <v>2</v>
      </c>
      <c r="D112" s="103">
        <v>36</v>
      </c>
      <c r="E112" s="104"/>
      <c r="F112" s="103">
        <v>4</v>
      </c>
      <c r="G112" s="104"/>
      <c r="H112" s="89">
        <f>C112/D112*F112</f>
        <v>0.22222222222222221</v>
      </c>
      <c r="I112" s="91"/>
    </row>
    <row r="113" spans="1:9" ht="15.75" thickBot="1" x14ac:dyDescent="0.3">
      <c r="A113" s="55" t="s">
        <v>134</v>
      </c>
      <c r="B113" s="40"/>
      <c r="C113" s="14">
        <v>12</v>
      </c>
      <c r="D113" s="103">
        <v>36</v>
      </c>
      <c r="E113" s="104"/>
      <c r="F113" s="103">
        <v>1</v>
      </c>
      <c r="G113" s="104"/>
      <c r="H113" s="89">
        <f>C113/D113*F113</f>
        <v>0.33333333333333331</v>
      </c>
      <c r="I113" s="91"/>
    </row>
    <row r="114" spans="1:9" ht="15.75" thickBot="1" x14ac:dyDescent="0.3">
      <c r="A114" s="55" t="s">
        <v>185</v>
      </c>
      <c r="B114" s="40"/>
      <c r="C114" s="14">
        <v>64.709999999999994</v>
      </c>
      <c r="D114" s="103">
        <v>36</v>
      </c>
      <c r="E114" s="104"/>
      <c r="F114" s="103">
        <v>1</v>
      </c>
      <c r="G114" s="104"/>
      <c r="H114" s="89">
        <f>C114/D114*F114</f>
        <v>1.7974999999999999</v>
      </c>
      <c r="I114" s="91"/>
    </row>
    <row r="115" spans="1:9" ht="15.75" thickBot="1" x14ac:dyDescent="0.3">
      <c r="A115" s="85" t="s">
        <v>93</v>
      </c>
      <c r="B115" s="86"/>
      <c r="C115" s="9"/>
      <c r="D115" s="103"/>
      <c r="E115" s="104"/>
      <c r="F115" s="103"/>
      <c r="G115" s="104"/>
      <c r="H115" s="89">
        <f>SUM(H110:I114)</f>
        <v>4.1863888888888887</v>
      </c>
      <c r="I115" s="91"/>
    </row>
    <row r="116" spans="1:9" ht="15.75" thickBot="1" x14ac:dyDescent="0.3">
      <c r="A116" s="55" t="s">
        <v>94</v>
      </c>
      <c r="B116" s="40"/>
      <c r="C116" s="6">
        <v>9.2499999999999999E-2</v>
      </c>
      <c r="D116" s="103"/>
      <c r="E116" s="104"/>
      <c r="F116" s="103"/>
      <c r="G116" s="104"/>
      <c r="H116" s="105"/>
      <c r="I116" s="106"/>
    </row>
    <row r="117" spans="1:9" ht="15.75" thickBot="1" x14ac:dyDescent="0.3">
      <c r="A117" s="44" t="s">
        <v>98</v>
      </c>
      <c r="B117" s="45"/>
      <c r="C117" s="45"/>
      <c r="D117" s="45"/>
      <c r="E117" s="50"/>
      <c r="F117" s="109"/>
      <c r="G117" s="108"/>
      <c r="H117" s="96">
        <f>H115-H116</f>
        <v>4.1863888888888887</v>
      </c>
      <c r="I117" s="98"/>
    </row>
    <row r="118" spans="1:9" ht="15.75" thickBot="1" x14ac:dyDescent="0.3">
      <c r="A118" s="44" t="s">
        <v>99</v>
      </c>
      <c r="B118" s="45"/>
      <c r="C118" s="45"/>
      <c r="D118" s="45"/>
      <c r="E118" s="45"/>
      <c r="F118" s="45"/>
      <c r="G118" s="45"/>
      <c r="H118" s="45"/>
      <c r="I118" s="50"/>
    </row>
    <row r="119" spans="1:9" ht="15.75" thickBot="1" x14ac:dyDescent="0.3">
      <c r="A119" s="47" t="s">
        <v>100</v>
      </c>
      <c r="B119" s="48"/>
      <c r="C119" s="48"/>
      <c r="D119" s="48"/>
      <c r="E119" s="48"/>
      <c r="F119" s="48"/>
      <c r="G119" s="49"/>
      <c r="H119" s="47" t="s">
        <v>10</v>
      </c>
      <c r="I119" s="49"/>
    </row>
    <row r="120" spans="1:9" ht="15.75" thickBot="1" x14ac:dyDescent="0.3">
      <c r="A120" s="55" t="s">
        <v>101</v>
      </c>
      <c r="B120" s="39"/>
      <c r="C120" s="39"/>
      <c r="D120" s="39"/>
      <c r="E120" s="39"/>
      <c r="F120" s="39"/>
      <c r="G120" s="40"/>
      <c r="H120" s="89">
        <f>G8</f>
        <v>6230.4120000000012</v>
      </c>
      <c r="I120" s="91"/>
    </row>
    <row r="121" spans="1:9" ht="15.75" thickBot="1" x14ac:dyDescent="0.3">
      <c r="A121" s="55" t="s">
        <v>102</v>
      </c>
      <c r="B121" s="39"/>
      <c r="C121" s="39"/>
      <c r="D121" s="39"/>
      <c r="E121" s="39"/>
      <c r="F121" s="39"/>
      <c r="G121" s="40"/>
      <c r="H121" s="89">
        <f>E51</f>
        <v>4852.0454924160013</v>
      </c>
      <c r="I121" s="91"/>
    </row>
    <row r="122" spans="1:9" ht="15.75" thickBot="1" x14ac:dyDescent="0.3">
      <c r="A122" s="124" t="s">
        <v>188</v>
      </c>
      <c r="B122" s="125"/>
      <c r="C122" s="125"/>
      <c r="D122" s="125"/>
      <c r="E122" s="125"/>
      <c r="F122" s="125"/>
      <c r="G122" s="126"/>
      <c r="H122" s="127">
        <f>9.62*30.44*2</f>
        <v>585.66559999999993</v>
      </c>
      <c r="I122" s="128"/>
    </row>
    <row r="123" spans="1:9" ht="15.75" thickBot="1" x14ac:dyDescent="0.3">
      <c r="A123" s="55" t="s">
        <v>103</v>
      </c>
      <c r="B123" s="39"/>
      <c r="C123" s="39"/>
      <c r="D123" s="39"/>
      <c r="E123" s="39"/>
      <c r="F123" s="39"/>
      <c r="G123" s="40"/>
      <c r="H123" s="89">
        <f>G58</f>
        <v>185.24239999999998</v>
      </c>
      <c r="I123" s="91"/>
    </row>
    <row r="124" spans="1:9" ht="15.75" thickBot="1" x14ac:dyDescent="0.3">
      <c r="A124" s="55" t="s">
        <v>104</v>
      </c>
      <c r="B124" s="39"/>
      <c r="C124" s="39"/>
      <c r="D124" s="39"/>
      <c r="E124" s="39"/>
      <c r="F124" s="39"/>
      <c r="G124" s="40"/>
      <c r="H124" s="89">
        <f>G65</f>
        <v>928.53000000000009</v>
      </c>
      <c r="I124" s="91"/>
    </row>
    <row r="125" spans="1:9" ht="15.75" thickBot="1" x14ac:dyDescent="0.3">
      <c r="A125" s="55" t="s">
        <v>105</v>
      </c>
      <c r="B125" s="39"/>
      <c r="C125" s="39"/>
      <c r="D125" s="39"/>
      <c r="E125" s="39"/>
      <c r="F125" s="39"/>
      <c r="G125" s="40"/>
      <c r="H125" s="89">
        <f>G71</f>
        <v>428.76</v>
      </c>
      <c r="I125" s="91"/>
    </row>
    <row r="126" spans="1:9" ht="15.75" thickBot="1" x14ac:dyDescent="0.3">
      <c r="A126" s="55" t="s">
        <v>106</v>
      </c>
      <c r="B126" s="39"/>
      <c r="C126" s="39"/>
      <c r="D126" s="39"/>
      <c r="E126" s="39"/>
      <c r="F126" s="39"/>
      <c r="G126" s="40"/>
      <c r="H126" s="89">
        <f>G77</f>
        <v>38.96</v>
      </c>
      <c r="I126" s="91"/>
    </row>
    <row r="127" spans="1:9" ht="15.75" thickBot="1" x14ac:dyDescent="0.3">
      <c r="A127" s="55" t="s">
        <v>73</v>
      </c>
      <c r="B127" s="39"/>
      <c r="C127" s="39"/>
      <c r="D127" s="39"/>
      <c r="E127" s="39"/>
      <c r="F127" s="39"/>
      <c r="G127" s="40"/>
      <c r="H127" s="89">
        <f>G81</f>
        <v>25.948</v>
      </c>
      <c r="I127" s="91"/>
    </row>
    <row r="128" spans="1:9" ht="15.75" thickBot="1" x14ac:dyDescent="0.3">
      <c r="A128" s="124" t="s">
        <v>107</v>
      </c>
      <c r="B128" s="125"/>
      <c r="C128" s="125"/>
      <c r="D128" s="125"/>
      <c r="E128" s="125"/>
      <c r="F128" s="125"/>
      <c r="G128" s="126"/>
      <c r="H128" s="127">
        <f>G85</f>
        <v>15.72</v>
      </c>
      <c r="I128" s="128"/>
    </row>
    <row r="129" spans="1:12" ht="15.75" thickBot="1" x14ac:dyDescent="0.3">
      <c r="A129" s="124" t="s">
        <v>141</v>
      </c>
      <c r="B129" s="125"/>
      <c r="C129" s="125"/>
      <c r="D129" s="125"/>
      <c r="E129" s="125"/>
      <c r="F129" s="125"/>
      <c r="G129" s="126"/>
      <c r="H129" s="127">
        <f>G89</f>
        <v>36.36</v>
      </c>
      <c r="I129" s="128"/>
    </row>
    <row r="130" spans="1:12" ht="15.75" thickBot="1" x14ac:dyDescent="0.3">
      <c r="A130" s="124" t="s">
        <v>108</v>
      </c>
      <c r="B130" s="125"/>
      <c r="C130" s="125"/>
      <c r="D130" s="125"/>
      <c r="E130" s="125"/>
      <c r="F130" s="125"/>
      <c r="G130" s="126"/>
      <c r="H130" s="127">
        <f>22.63*4</f>
        <v>90.52</v>
      </c>
      <c r="I130" s="128"/>
    </row>
    <row r="131" spans="1:12" ht="15.75" thickBot="1" x14ac:dyDescent="0.3">
      <c r="A131" s="55" t="s">
        <v>109</v>
      </c>
      <c r="B131" s="39"/>
      <c r="C131" s="39"/>
      <c r="D131" s="39"/>
      <c r="E131" s="39"/>
      <c r="F131" s="39"/>
      <c r="G131" s="40"/>
      <c r="H131" s="89">
        <f>H107</f>
        <v>53.666666666666664</v>
      </c>
      <c r="I131" s="91"/>
    </row>
    <row r="132" spans="1:12" ht="15.75" thickBot="1" x14ac:dyDescent="0.3">
      <c r="A132" s="55" t="s">
        <v>110</v>
      </c>
      <c r="B132" s="39"/>
      <c r="C132" s="39"/>
      <c r="D132" s="39"/>
      <c r="E132" s="39"/>
      <c r="F132" s="39"/>
      <c r="G132" s="40"/>
      <c r="H132" s="89">
        <f>H117</f>
        <v>4.1863888888888887</v>
      </c>
      <c r="I132" s="91"/>
    </row>
    <row r="133" spans="1:12" ht="15.75" thickBot="1" x14ac:dyDescent="0.3">
      <c r="A133" s="44" t="s">
        <v>111</v>
      </c>
      <c r="B133" s="45"/>
      <c r="C133" s="45"/>
      <c r="D133" s="45"/>
      <c r="E133" s="45"/>
      <c r="F133" s="45"/>
      <c r="G133" s="50"/>
      <c r="H133" s="96">
        <f>SUM(H120:I132)</f>
        <v>13476.016547971558</v>
      </c>
      <c r="I133" s="98"/>
    </row>
    <row r="134" spans="1:12" ht="15.75" thickBot="1" x14ac:dyDescent="0.3">
      <c r="A134" s="115" t="s">
        <v>125</v>
      </c>
      <c r="B134" s="116"/>
      <c r="C134" s="116"/>
      <c r="D134" s="116"/>
      <c r="E134" s="116"/>
      <c r="F134" s="116"/>
      <c r="G134" s="116"/>
      <c r="H134" s="117">
        <f>H133/30.44</f>
        <v>442.7075081462404</v>
      </c>
      <c r="I134" s="118"/>
    </row>
    <row r="135" spans="1:12" ht="15.75" thickBot="1" x14ac:dyDescent="0.3">
      <c r="A135" s="110" t="s">
        <v>112</v>
      </c>
      <c r="B135" s="111"/>
      <c r="C135" s="111"/>
      <c r="D135" s="111"/>
      <c r="E135" s="111"/>
      <c r="F135" s="111"/>
      <c r="G135" s="112"/>
      <c r="H135" s="119">
        <v>0.1065</v>
      </c>
      <c r="I135" s="120"/>
    </row>
    <row r="136" spans="1:12" ht="15.75" thickBot="1" x14ac:dyDescent="0.3">
      <c r="A136" s="115" t="s">
        <v>128</v>
      </c>
      <c r="B136" s="116"/>
      <c r="C136" s="116"/>
      <c r="D136" s="116"/>
      <c r="E136" s="116"/>
      <c r="F136" s="116"/>
      <c r="G136" s="121"/>
      <c r="H136" s="122">
        <f>H134*110.66%</f>
        <v>489.90012851462961</v>
      </c>
      <c r="I136" s="123"/>
      <c r="L136" s="28"/>
    </row>
    <row r="137" spans="1:12" ht="15.75" thickBot="1" x14ac:dyDescent="0.3">
      <c r="A137" s="110" t="s">
        <v>113</v>
      </c>
      <c r="B137" s="111"/>
      <c r="C137" s="111"/>
      <c r="D137" s="111"/>
      <c r="E137" s="111"/>
      <c r="F137" s="111"/>
      <c r="G137" s="112"/>
      <c r="H137" s="113">
        <f>H136*30.44</f>
        <v>14912.559911985327</v>
      </c>
      <c r="I137" s="114"/>
    </row>
    <row r="138" spans="1:12" ht="15.75" thickBot="1" x14ac:dyDescent="0.3">
      <c r="B138" s="44" t="s">
        <v>114</v>
      </c>
      <c r="C138" s="45"/>
      <c r="D138" s="45"/>
      <c r="E138" s="50"/>
      <c r="I138" s="28"/>
    </row>
    <row r="139" spans="1:12" ht="15.75" thickBot="1" x14ac:dyDescent="0.3">
      <c r="B139" s="47" t="s">
        <v>100</v>
      </c>
      <c r="C139" s="49"/>
      <c r="D139" s="16" t="s">
        <v>9</v>
      </c>
      <c r="E139" s="3" t="s">
        <v>10</v>
      </c>
      <c r="I139" s="28"/>
    </row>
    <row r="140" spans="1:12" ht="15.75" thickBot="1" x14ac:dyDescent="0.3">
      <c r="B140" s="5">
        <v>1</v>
      </c>
      <c r="C140" s="27" t="s">
        <v>115</v>
      </c>
      <c r="D140" s="17">
        <v>5.1000000000000004E-3</v>
      </c>
      <c r="E140" s="14">
        <f>H133*D140</f>
        <v>68.727684394654943</v>
      </c>
      <c r="I140" s="28"/>
    </row>
    <row r="141" spans="1:12" ht="15.75" thickBot="1" x14ac:dyDescent="0.3">
      <c r="B141" s="5">
        <v>2</v>
      </c>
      <c r="C141" s="27" t="s">
        <v>116</v>
      </c>
      <c r="D141" s="17">
        <v>5.0000000000000001E-3</v>
      </c>
      <c r="E141" s="14">
        <f>H133*D141</f>
        <v>67.380082739857784</v>
      </c>
      <c r="I141" s="28"/>
    </row>
    <row r="142" spans="1:12" ht="15.75" thickBot="1" x14ac:dyDescent="0.3">
      <c r="B142" s="5"/>
      <c r="C142" s="7" t="s">
        <v>117</v>
      </c>
      <c r="D142" s="19">
        <f>SUM(D140:D141)</f>
        <v>1.0100000000000001E-2</v>
      </c>
      <c r="E142" s="21">
        <f>SUM(E140:E141)</f>
        <v>136.10776713451273</v>
      </c>
      <c r="I142" s="28"/>
    </row>
    <row r="143" spans="1:12" ht="15.75" thickBot="1" x14ac:dyDescent="0.3">
      <c r="B143" s="5">
        <v>3</v>
      </c>
      <c r="C143" s="27" t="s">
        <v>118</v>
      </c>
      <c r="D143" s="17">
        <v>0.01</v>
      </c>
      <c r="E143" s="14">
        <f>H133*D143</f>
        <v>134.76016547971557</v>
      </c>
      <c r="I143" s="20"/>
    </row>
    <row r="144" spans="1:12" ht="15.75" thickBot="1" x14ac:dyDescent="0.3">
      <c r="B144" s="16"/>
      <c r="C144" s="7" t="s">
        <v>119</v>
      </c>
      <c r="D144" s="19">
        <f>SUM(D143)</f>
        <v>0.01</v>
      </c>
      <c r="E144" s="21">
        <f>SUM(E143)</f>
        <v>134.76016547971557</v>
      </c>
    </row>
    <row r="145" spans="1:9" ht="15.75" thickBot="1" x14ac:dyDescent="0.3">
      <c r="B145" s="5">
        <v>4</v>
      </c>
      <c r="C145" s="27" t="s">
        <v>120</v>
      </c>
      <c r="D145" s="17">
        <v>0.05</v>
      </c>
      <c r="E145" s="14">
        <f>H133*D145</f>
        <v>673.80082739857789</v>
      </c>
      <c r="H145" s="20"/>
      <c r="I145" s="20"/>
    </row>
    <row r="146" spans="1:9" ht="15.75" thickBot="1" x14ac:dyDescent="0.3">
      <c r="B146" s="5">
        <v>5</v>
      </c>
      <c r="C146" s="27" t="s">
        <v>121</v>
      </c>
      <c r="D146" s="17">
        <v>6.4999999999999997E-3</v>
      </c>
      <c r="E146" s="14">
        <f>H133*D146</f>
        <v>87.594107561815122</v>
      </c>
      <c r="I146" s="20"/>
    </row>
    <row r="147" spans="1:9" ht="15.75" thickBot="1" x14ac:dyDescent="0.3">
      <c r="B147" s="5">
        <v>6</v>
      </c>
      <c r="C147" s="27" t="s">
        <v>122</v>
      </c>
      <c r="D147" s="17">
        <v>0.03</v>
      </c>
      <c r="E147" s="14">
        <f>H133*D147</f>
        <v>404.2804964391467</v>
      </c>
      <c r="I147" s="20"/>
    </row>
    <row r="148" spans="1:9" ht="15.75" thickBot="1" x14ac:dyDescent="0.3">
      <c r="B148" s="5"/>
      <c r="C148" s="7" t="s">
        <v>123</v>
      </c>
      <c r="D148" s="19">
        <f>SUM(D145:D147)</f>
        <v>8.6499999999999994E-2</v>
      </c>
      <c r="E148" s="21">
        <f>SUM(E145:E147)</f>
        <v>1165.6754313995398</v>
      </c>
    </row>
    <row r="149" spans="1:9" ht="15.75" thickBot="1" x14ac:dyDescent="0.3">
      <c r="B149" s="44" t="s">
        <v>124</v>
      </c>
      <c r="C149" s="50"/>
      <c r="D149" s="18">
        <f>D148+D144+D142</f>
        <v>0.10659999999999999</v>
      </c>
      <c r="E149" s="22">
        <f>E148+E144+E142</f>
        <v>1436.543364013768</v>
      </c>
      <c r="I149" s="20"/>
    </row>
    <row r="150" spans="1:9" ht="15.75" thickBot="1" x14ac:dyDescent="0.3">
      <c r="A150" s="110" t="s">
        <v>189</v>
      </c>
      <c r="B150" s="111"/>
      <c r="C150" s="111"/>
      <c r="D150" s="111"/>
      <c r="E150" s="111"/>
      <c r="F150" s="111"/>
      <c r="G150" s="112"/>
      <c r="H150" s="113">
        <f>H137*2</f>
        <v>29825.119823970654</v>
      </c>
      <c r="I150" s="114"/>
    </row>
    <row r="151" spans="1:9" ht="15.75" thickBot="1" x14ac:dyDescent="0.3">
      <c r="A151" s="110" t="s">
        <v>166</v>
      </c>
      <c r="B151" s="111"/>
      <c r="C151" s="111"/>
      <c r="D151" s="111"/>
      <c r="E151" s="111"/>
      <c r="F151" s="111"/>
      <c r="G151" s="112"/>
      <c r="H151" s="113">
        <f>H150*12</f>
        <v>357901.43788764783</v>
      </c>
      <c r="I151" s="114"/>
    </row>
    <row r="152" spans="1:9" ht="15.75" thickBot="1" x14ac:dyDescent="0.3"/>
    <row r="153" spans="1:9" ht="15.75" thickBot="1" x14ac:dyDescent="0.3">
      <c r="A153" s="110" t="s">
        <v>190</v>
      </c>
      <c r="B153" s="111"/>
      <c r="C153" s="111"/>
      <c r="D153" s="111"/>
      <c r="E153" s="111"/>
      <c r="F153" s="111"/>
      <c r="G153" s="112"/>
      <c r="H153" s="113">
        <f>H155/12</f>
        <v>52553.379716062416</v>
      </c>
      <c r="I153" s="114"/>
    </row>
    <row r="154" spans="1:9" ht="15.75" thickBot="1" x14ac:dyDescent="0.3"/>
    <row r="155" spans="1:9" ht="15.75" thickBot="1" x14ac:dyDescent="0.3">
      <c r="A155" s="110" t="s">
        <v>191</v>
      </c>
      <c r="B155" s="111"/>
      <c r="C155" s="111"/>
      <c r="D155" s="111"/>
      <c r="E155" s="111"/>
      <c r="F155" s="111"/>
      <c r="G155" s="112"/>
      <c r="H155" s="113">
        <f>'SEG. A SAB'!H147:I147+'SEG. A SEX'!H149:I149+'12 HRS SEG A DOMINGO'!H149+'24 HRS SEG A DOMING'!H151</f>
        <v>630640.55659274897</v>
      </c>
      <c r="I155" s="114"/>
    </row>
  </sheetData>
  <mergeCells count="365">
    <mergeCell ref="D102:E102"/>
    <mergeCell ref="D112:E112"/>
    <mergeCell ref="A153:G153"/>
    <mergeCell ref="H153:I153"/>
    <mergeCell ref="A155:G155"/>
    <mergeCell ref="H155:I155"/>
    <mergeCell ref="E47:I47"/>
    <mergeCell ref="B42:C42"/>
    <mergeCell ref="B43:C43"/>
    <mergeCell ref="A46:C46"/>
    <mergeCell ref="B44:C44"/>
    <mergeCell ref="A114:B114"/>
    <mergeCell ref="D114:E114"/>
    <mergeCell ref="F114:G114"/>
    <mergeCell ref="H114:I114"/>
    <mergeCell ref="A113:B113"/>
    <mergeCell ref="D113:E113"/>
    <mergeCell ref="H113:I113"/>
    <mergeCell ref="F107:G107"/>
    <mergeCell ref="H107:I107"/>
    <mergeCell ref="A101:B101"/>
    <mergeCell ref="D101:E101"/>
    <mergeCell ref="F101:G101"/>
    <mergeCell ref="H101:I101"/>
    <mergeCell ref="A102:B102"/>
    <mergeCell ref="F109:G109"/>
    <mergeCell ref="F102:G102"/>
    <mergeCell ref="H102:I102"/>
    <mergeCell ref="A103:B103"/>
    <mergeCell ref="D103:E103"/>
    <mergeCell ref="A151:G151"/>
    <mergeCell ref="H151:I151"/>
    <mergeCell ref="H100:I100"/>
    <mergeCell ref="A124:G124"/>
    <mergeCell ref="H124:I124"/>
    <mergeCell ref="F105:G105"/>
    <mergeCell ref="H105:I105"/>
    <mergeCell ref="A107:E107"/>
    <mergeCell ref="A129:G129"/>
    <mergeCell ref="A116:B116"/>
    <mergeCell ref="A111:B111"/>
    <mergeCell ref="D111:E111"/>
    <mergeCell ref="D116:E116"/>
    <mergeCell ref="F116:G116"/>
    <mergeCell ref="F110:G110"/>
    <mergeCell ref="H110:I110"/>
    <mergeCell ref="F111:G111"/>
    <mergeCell ref="H111:I111"/>
    <mergeCell ref="A112:B112"/>
    <mergeCell ref="H112:I112"/>
    <mergeCell ref="F112:G112"/>
    <mergeCell ref="A125:G125"/>
    <mergeCell ref="H125:I125"/>
    <mergeCell ref="A126:G126"/>
    <mergeCell ref="A118:I118"/>
    <mergeCell ref="B34:C34"/>
    <mergeCell ref="B35:C35"/>
    <mergeCell ref="B36:C36"/>
    <mergeCell ref="A98:B98"/>
    <mergeCell ref="D98:E98"/>
    <mergeCell ref="F98:G98"/>
    <mergeCell ref="H98:I98"/>
    <mergeCell ref="A99:B99"/>
    <mergeCell ref="D99:E99"/>
    <mergeCell ref="F99:G99"/>
    <mergeCell ref="H99:I99"/>
    <mergeCell ref="A100:B100"/>
    <mergeCell ref="D100:E100"/>
    <mergeCell ref="F100:G100"/>
    <mergeCell ref="B37:C37"/>
    <mergeCell ref="A108:I108"/>
    <mergeCell ref="H116:I116"/>
    <mergeCell ref="H117:I117"/>
    <mergeCell ref="A117:E117"/>
    <mergeCell ref="F117:G117"/>
    <mergeCell ref="F103:G103"/>
    <mergeCell ref="H103:I103"/>
    <mergeCell ref="F104:G104"/>
    <mergeCell ref="H104:I104"/>
    <mergeCell ref="A104:B104"/>
    <mergeCell ref="D104:E104"/>
    <mergeCell ref="A106:B106"/>
    <mergeCell ref="D106:E106"/>
    <mergeCell ref="F106:G106"/>
    <mergeCell ref="A105:B105"/>
    <mergeCell ref="D105:E105"/>
    <mergeCell ref="H106:I106"/>
    <mergeCell ref="H109:I109"/>
    <mergeCell ref="F113:G113"/>
    <mergeCell ref="A109:B109"/>
    <mergeCell ref="D109:E109"/>
    <mergeCell ref="A115:B115"/>
    <mergeCell ref="D115:E115"/>
    <mergeCell ref="F115:G115"/>
    <mergeCell ref="H115:I115"/>
    <mergeCell ref="A110:B110"/>
    <mergeCell ref="D110:E110"/>
    <mergeCell ref="A97:B97"/>
    <mergeCell ref="D97:E97"/>
    <mergeCell ref="F97:G97"/>
    <mergeCell ref="H97:I97"/>
    <mergeCell ref="A94:B94"/>
    <mergeCell ref="D94:E94"/>
    <mergeCell ref="F94:G94"/>
    <mergeCell ref="H94:I94"/>
    <mergeCell ref="A95:B95"/>
    <mergeCell ref="D95:E95"/>
    <mergeCell ref="F95:G95"/>
    <mergeCell ref="H95:I95"/>
    <mergeCell ref="G90:I90"/>
    <mergeCell ref="A91:F92"/>
    <mergeCell ref="G91:I92"/>
    <mergeCell ref="A93:I93"/>
    <mergeCell ref="A96:B96"/>
    <mergeCell ref="D96:E96"/>
    <mergeCell ref="F96:G96"/>
    <mergeCell ref="H96:I96"/>
    <mergeCell ref="A90:F90"/>
    <mergeCell ref="B87:C87"/>
    <mergeCell ref="E87:F87"/>
    <mergeCell ref="G87:I87"/>
    <mergeCell ref="B88:C88"/>
    <mergeCell ref="E88:F88"/>
    <mergeCell ref="G88:I88"/>
    <mergeCell ref="B89:C89"/>
    <mergeCell ref="E89:F89"/>
    <mergeCell ref="G89:I89"/>
    <mergeCell ref="E86:F86"/>
    <mergeCell ref="G86:I86"/>
    <mergeCell ref="B84:C84"/>
    <mergeCell ref="E84:F84"/>
    <mergeCell ref="G84:I84"/>
    <mergeCell ref="B85:C85"/>
    <mergeCell ref="E85:F85"/>
    <mergeCell ref="G85:I85"/>
    <mergeCell ref="A86:C86"/>
    <mergeCell ref="A82:C82"/>
    <mergeCell ref="E82:F82"/>
    <mergeCell ref="G82:I82"/>
    <mergeCell ref="B83:C83"/>
    <mergeCell ref="E83:F83"/>
    <mergeCell ref="G83:I83"/>
    <mergeCell ref="B79:C79"/>
    <mergeCell ref="E79:F79"/>
    <mergeCell ref="G79:I79"/>
    <mergeCell ref="B80:C80"/>
    <mergeCell ref="E80:F80"/>
    <mergeCell ref="G80:I80"/>
    <mergeCell ref="B81:C81"/>
    <mergeCell ref="E81:F81"/>
    <mergeCell ref="G81:I81"/>
    <mergeCell ref="E77:F77"/>
    <mergeCell ref="G77:I77"/>
    <mergeCell ref="E78:F78"/>
    <mergeCell ref="G78:I78"/>
    <mergeCell ref="B75:C75"/>
    <mergeCell ref="E75:F75"/>
    <mergeCell ref="G75:I75"/>
    <mergeCell ref="B76:C76"/>
    <mergeCell ref="E76:F76"/>
    <mergeCell ref="G76:I76"/>
    <mergeCell ref="B77:C77"/>
    <mergeCell ref="A78:C78"/>
    <mergeCell ref="B73:C73"/>
    <mergeCell ref="E73:F73"/>
    <mergeCell ref="G73:I73"/>
    <mergeCell ref="B74:C74"/>
    <mergeCell ref="E74:F74"/>
    <mergeCell ref="G74:I74"/>
    <mergeCell ref="E71:F71"/>
    <mergeCell ref="G71:I71"/>
    <mergeCell ref="E72:F72"/>
    <mergeCell ref="G72:I72"/>
    <mergeCell ref="B71:C71"/>
    <mergeCell ref="A72:C72"/>
    <mergeCell ref="B69:C69"/>
    <mergeCell ref="E69:F69"/>
    <mergeCell ref="G69:I69"/>
    <mergeCell ref="B70:C70"/>
    <mergeCell ref="E70:F70"/>
    <mergeCell ref="G70:I70"/>
    <mergeCell ref="B67:C67"/>
    <mergeCell ref="E67:F67"/>
    <mergeCell ref="G67:I67"/>
    <mergeCell ref="B68:C68"/>
    <mergeCell ref="E68:F68"/>
    <mergeCell ref="G68:I68"/>
    <mergeCell ref="E65:F65"/>
    <mergeCell ref="G65:I65"/>
    <mergeCell ref="E66:F66"/>
    <mergeCell ref="G66:I66"/>
    <mergeCell ref="B63:C63"/>
    <mergeCell ref="E63:F63"/>
    <mergeCell ref="G63:I63"/>
    <mergeCell ref="B64:C64"/>
    <mergeCell ref="E64:F64"/>
    <mergeCell ref="G64:I64"/>
    <mergeCell ref="B65:C65"/>
    <mergeCell ref="A66:C66"/>
    <mergeCell ref="B61:C61"/>
    <mergeCell ref="E61:F61"/>
    <mergeCell ref="G61:I61"/>
    <mergeCell ref="B62:C62"/>
    <mergeCell ref="E62:F62"/>
    <mergeCell ref="G62:I62"/>
    <mergeCell ref="E59:F59"/>
    <mergeCell ref="G59:I59"/>
    <mergeCell ref="E60:F60"/>
    <mergeCell ref="G60:I60"/>
    <mergeCell ref="A59:C59"/>
    <mergeCell ref="B60:C60"/>
    <mergeCell ref="B57:C57"/>
    <mergeCell ref="E57:F57"/>
    <mergeCell ref="G57:I57"/>
    <mergeCell ref="B58:C58"/>
    <mergeCell ref="E58:F58"/>
    <mergeCell ref="G58:I58"/>
    <mergeCell ref="B54:C54"/>
    <mergeCell ref="E54:F54"/>
    <mergeCell ref="G54:I54"/>
    <mergeCell ref="B56:C56"/>
    <mergeCell ref="E56:F56"/>
    <mergeCell ref="G56:I56"/>
    <mergeCell ref="B55:C55"/>
    <mergeCell ref="E55:F55"/>
    <mergeCell ref="G55:I55"/>
    <mergeCell ref="E53:F53"/>
    <mergeCell ref="G53:I53"/>
    <mergeCell ref="A50:C50"/>
    <mergeCell ref="A51:C51"/>
    <mergeCell ref="A52:I52"/>
    <mergeCell ref="A53:C53"/>
    <mergeCell ref="E50:I50"/>
    <mergeCell ref="E51:I51"/>
    <mergeCell ref="B49:C49"/>
    <mergeCell ref="B48:C48"/>
    <mergeCell ref="E48:I48"/>
    <mergeCell ref="E49:I49"/>
    <mergeCell ref="A38:C38"/>
    <mergeCell ref="B41:C41"/>
    <mergeCell ref="A39:C39"/>
    <mergeCell ref="B40:C40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B45:C45"/>
    <mergeCell ref="E45:I45"/>
    <mergeCell ref="E46:I46"/>
    <mergeCell ref="A47:C47"/>
    <mergeCell ref="B30:C30"/>
    <mergeCell ref="A31:C31"/>
    <mergeCell ref="A32:C32"/>
    <mergeCell ref="B33:C33"/>
    <mergeCell ref="E28:I28"/>
    <mergeCell ref="E29:I29"/>
    <mergeCell ref="E30:I30"/>
    <mergeCell ref="E31:I31"/>
    <mergeCell ref="B26:C26"/>
    <mergeCell ref="A27:C27"/>
    <mergeCell ref="A28:C28"/>
    <mergeCell ref="B29:C29"/>
    <mergeCell ref="B24:C24"/>
    <mergeCell ref="B25:C25"/>
    <mergeCell ref="E24:I24"/>
    <mergeCell ref="E25:I25"/>
    <mergeCell ref="E26:I26"/>
    <mergeCell ref="E27:I27"/>
    <mergeCell ref="B22:C22"/>
    <mergeCell ref="B23:C23"/>
    <mergeCell ref="A19:C19"/>
    <mergeCell ref="E19:I19"/>
    <mergeCell ref="E20:I20"/>
    <mergeCell ref="E21:I21"/>
    <mergeCell ref="E22:I22"/>
    <mergeCell ref="E23:I23"/>
    <mergeCell ref="B18:C18"/>
    <mergeCell ref="A20:C20"/>
    <mergeCell ref="B21:C21"/>
    <mergeCell ref="B16:C16"/>
    <mergeCell ref="B17:C17"/>
    <mergeCell ref="B14:C14"/>
    <mergeCell ref="B15:C15"/>
    <mergeCell ref="A9:I9"/>
    <mergeCell ref="B12:C12"/>
    <mergeCell ref="B13:C13"/>
    <mergeCell ref="B11:C11"/>
    <mergeCell ref="A10:C10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A1:I1"/>
    <mergeCell ref="A2:C2"/>
    <mergeCell ref="E2:F2"/>
    <mergeCell ref="G2:I2"/>
    <mergeCell ref="B3:C3"/>
    <mergeCell ref="E3:F3"/>
    <mergeCell ref="G3:I3"/>
    <mergeCell ref="G8:I8"/>
    <mergeCell ref="B7:C7"/>
    <mergeCell ref="A8:D8"/>
    <mergeCell ref="E8:F8"/>
    <mergeCell ref="B4:C4"/>
    <mergeCell ref="E4:F4"/>
    <mergeCell ref="G4:I4"/>
    <mergeCell ref="E7:F7"/>
    <mergeCell ref="G7:I7"/>
    <mergeCell ref="B6:C6"/>
    <mergeCell ref="E6:F6"/>
    <mergeCell ref="G6:I6"/>
    <mergeCell ref="B5:C5"/>
    <mergeCell ref="E5:F5"/>
    <mergeCell ref="G5:I5"/>
    <mergeCell ref="A132:G132"/>
    <mergeCell ref="H132:I132"/>
    <mergeCell ref="A133:G133"/>
    <mergeCell ref="H133:I133"/>
    <mergeCell ref="A122:G122"/>
    <mergeCell ref="H122:I122"/>
    <mergeCell ref="A123:G123"/>
    <mergeCell ref="H123:I123"/>
    <mergeCell ref="A119:G119"/>
    <mergeCell ref="H119:I119"/>
    <mergeCell ref="A120:G120"/>
    <mergeCell ref="H120:I120"/>
    <mergeCell ref="H129:I129"/>
    <mergeCell ref="A131:G131"/>
    <mergeCell ref="H131:I131"/>
    <mergeCell ref="A127:G127"/>
    <mergeCell ref="H127:I127"/>
    <mergeCell ref="A128:G128"/>
    <mergeCell ref="H128:I128"/>
    <mergeCell ref="A130:G130"/>
    <mergeCell ref="H130:I130"/>
    <mergeCell ref="H126:I126"/>
    <mergeCell ref="A121:G121"/>
    <mergeCell ref="H121:I121"/>
    <mergeCell ref="A150:G150"/>
    <mergeCell ref="H150:I150"/>
    <mergeCell ref="B139:C139"/>
    <mergeCell ref="B149:C149"/>
    <mergeCell ref="A134:G134"/>
    <mergeCell ref="H134:I134"/>
    <mergeCell ref="A135:G135"/>
    <mergeCell ref="H135:I135"/>
    <mergeCell ref="A136:G136"/>
    <mergeCell ref="H136:I136"/>
    <mergeCell ref="A137:G137"/>
    <mergeCell ref="H137:I137"/>
    <mergeCell ref="B138:E138"/>
  </mergeCells>
  <pageMargins left="0.511811024" right="0.511811024" top="0.78740157499999996" bottom="0.78740157499999996" header="0.31496062000000002" footer="0.31496062000000002"/>
  <pageSetup paperSize="9"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SEG. A SAB</vt:lpstr>
      <vt:lpstr>SEG. A SEX</vt:lpstr>
      <vt:lpstr>12 HRS SEG A DOMINGO</vt:lpstr>
      <vt:lpstr>24 HRS SEG A DOMING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Elias Vila</dc:creator>
  <cp:keywords/>
  <dc:description/>
  <cp:lastModifiedBy>Elias Vila</cp:lastModifiedBy>
  <cp:revision/>
  <cp:lastPrinted>2019-07-23T18:00:40Z</cp:lastPrinted>
  <dcterms:created xsi:type="dcterms:W3CDTF">2014-05-26T17:21:36Z</dcterms:created>
  <dcterms:modified xsi:type="dcterms:W3CDTF">2019-09-17T13:50:38Z</dcterms:modified>
  <cp:category/>
  <cp:contentStatus/>
</cp:coreProperties>
</file>