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10" windowHeight="8250"/>
  </bookViews>
  <sheets>
    <sheet name="Orçamento" sheetId="1" r:id="rId1"/>
    <sheet name="BDI" sheetId="2" r:id="rId2"/>
    <sheet name="ESPELHO" sheetId="3" r:id="rId3"/>
    <sheet name="CRONOGRAMA P1" sheetId="4" r:id="rId4"/>
    <sheet name="CRONOGRAMA P2" sheetId="5" r:id="rId5"/>
    <sheet name="Plan1" sheetId="6" state="hidden" r:id="rId6"/>
    <sheet name="Plan2" sheetId="7" state="hidden" r:id="rId7"/>
    <sheet name="Plan3" sheetId="8" state="hidden" r:id="rId8"/>
  </sheets>
  <externalReferences>
    <externalReference r:id="rId9"/>
    <externalReference r:id="rId10"/>
  </externalReferences>
  <definedNames>
    <definedName name="_xlnm.Print_Area" localSheetId="1">BDI!$J$1:$S$56</definedName>
    <definedName name="_xlnm.Print_Area" localSheetId="3">'CRONOGRAMA P1'!$A$1:$O$33</definedName>
    <definedName name="_xlnm.Print_Area" localSheetId="4">'CRONOGRAMA P2'!$A$1:$O$33</definedName>
    <definedName name="_xlnm.Print_Area" localSheetId="0">Orçamento!$A$1:$S$547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Apelido" hidden="1">[1]DADOS!$F$16</definedName>
    <definedName name="Import.CR" hidden="1">[1]DADOS!$F$7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mport.Proponente" hidden="1">[1]DADOS!$F$5</definedName>
    <definedName name="Import.RespOrçamento" hidden="1">[1]DADOS!$F$22:$F$24</definedName>
    <definedName name="Import.SICONV" hidden="1">[1]DADOS!$F$8</definedName>
    <definedName name="_xlnm.Print_Titles" localSheetId="3">'CRONOGRAMA P1'!$1:$10</definedName>
    <definedName name="_xlnm.Print_Titles" localSheetId="4">'CRONOGRAMA P2'!$1:$10</definedName>
    <definedName name="_xlnm.Print_Titles" localSheetId="0">Orçamento!$1:$9</definedName>
  </definedNames>
  <calcPr calcId="144525"/>
</workbook>
</file>

<file path=xl/calcChain.xml><?xml version="1.0" encoding="utf-8"?>
<calcChain xmlns="http://schemas.openxmlformats.org/spreadsheetml/2006/main">
  <c r="R546" i="1" l="1"/>
  <c r="S164" i="1" l="1"/>
  <c r="S168" i="1"/>
  <c r="S20" i="1" l="1"/>
  <c r="S19" i="1"/>
  <c r="S18" i="1"/>
  <c r="S15" i="1"/>
  <c r="S12" i="1"/>
  <c r="H12" i="1" l="1"/>
  <c r="H13" i="1"/>
  <c r="H15" i="1" s="1"/>
  <c r="H16" i="1" s="1"/>
  <c r="H14" i="1"/>
  <c r="H18" i="1"/>
  <c r="H19" i="1"/>
  <c r="H20" i="1"/>
  <c r="H21" i="1" s="1"/>
  <c r="H22" i="1" s="1"/>
  <c r="H24" i="1"/>
  <c r="H27" i="1" s="1"/>
  <c r="H28" i="1" s="1"/>
  <c r="H25" i="1"/>
  <c r="H31" i="1"/>
  <c r="H35" i="1" s="1"/>
  <c r="H32" i="1"/>
  <c r="H33" i="1"/>
  <c r="H34" i="1"/>
  <c r="H37" i="1"/>
  <c r="H47" i="1" s="1"/>
  <c r="H38" i="1"/>
  <c r="H39" i="1"/>
  <c r="H40" i="1"/>
  <c r="H41" i="1"/>
  <c r="H42" i="1"/>
  <c r="H43" i="1"/>
  <c r="H44" i="1"/>
  <c r="H45" i="1"/>
  <c r="H46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7" i="1"/>
  <c r="H74" i="1" s="1"/>
  <c r="H98" i="1" s="1"/>
  <c r="H68" i="1"/>
  <c r="H69" i="1"/>
  <c r="H70" i="1"/>
  <c r="H71" i="1"/>
  <c r="H72" i="1"/>
  <c r="H73" i="1"/>
  <c r="H76" i="1"/>
  <c r="H77" i="1"/>
  <c r="H78" i="1"/>
  <c r="H79" i="1"/>
  <c r="H80" i="1"/>
  <c r="H81" i="1"/>
  <c r="H82" i="1"/>
  <c r="H83" i="1"/>
  <c r="H84" i="1"/>
  <c r="H86" i="1"/>
  <c r="H87" i="1"/>
  <c r="H88" i="1"/>
  <c r="H89" i="1"/>
  <c r="H90" i="1"/>
  <c r="H91" i="1"/>
  <c r="H92" i="1"/>
  <c r="H93" i="1"/>
  <c r="H94" i="1"/>
  <c r="H95" i="1"/>
  <c r="H96" i="1"/>
  <c r="H97" i="1"/>
  <c r="H101" i="1"/>
  <c r="H102" i="1" s="1"/>
  <c r="H106" i="1" s="1"/>
  <c r="H104" i="1"/>
  <c r="H105" i="1"/>
  <c r="H109" i="1"/>
  <c r="H117" i="1" s="1"/>
  <c r="H118" i="1" s="1"/>
  <c r="H110" i="1"/>
  <c r="H111" i="1"/>
  <c r="H112" i="1"/>
  <c r="H113" i="1"/>
  <c r="H114" i="1"/>
  <c r="H115" i="1"/>
  <c r="H116" i="1"/>
  <c r="H121" i="1"/>
  <c r="H122" i="1"/>
  <c r="H133" i="1" s="1"/>
  <c r="H144" i="1" s="1"/>
  <c r="H123" i="1"/>
  <c r="H124" i="1"/>
  <c r="H125" i="1"/>
  <c r="H126" i="1"/>
  <c r="H127" i="1"/>
  <c r="H128" i="1"/>
  <c r="H129" i="1"/>
  <c r="H130" i="1"/>
  <c r="H131" i="1"/>
  <c r="H132" i="1"/>
  <c r="H136" i="1"/>
  <c r="H143" i="1" s="1"/>
  <c r="H137" i="1"/>
  <c r="H138" i="1"/>
  <c r="H139" i="1"/>
  <c r="H140" i="1"/>
  <c r="H141" i="1"/>
  <c r="H142" i="1"/>
  <c r="H147" i="1"/>
  <c r="H148" i="1"/>
  <c r="H149" i="1"/>
  <c r="H151" i="1"/>
  <c r="H156" i="1" s="1"/>
  <c r="H157" i="1" s="1"/>
  <c r="H152" i="1"/>
  <c r="H153" i="1"/>
  <c r="H154" i="1"/>
  <c r="H155" i="1"/>
  <c r="H160" i="1"/>
  <c r="H164" i="1" s="1"/>
  <c r="H161" i="1"/>
  <c r="H162" i="1"/>
  <c r="H163" i="1"/>
  <c r="H166" i="1"/>
  <c r="H168" i="1" s="1"/>
  <c r="H167" i="1"/>
  <c r="H170" i="1"/>
  <c r="H171" i="1"/>
  <c r="H172" i="1"/>
  <c r="H173" i="1"/>
  <c r="H175" i="1" s="1"/>
  <c r="H174" i="1"/>
  <c r="H178" i="1"/>
  <c r="H179" i="1"/>
  <c r="H180" i="1"/>
  <c r="H181" i="1"/>
  <c r="H182" i="1" s="1"/>
  <c r="H185" i="1"/>
  <c r="H186" i="1"/>
  <c r="H187" i="1"/>
  <c r="H188" i="1"/>
  <c r="H189" i="1" s="1"/>
  <c r="H190" i="1" s="1"/>
  <c r="H192" i="1"/>
  <c r="H193" i="1"/>
  <c r="H194" i="1"/>
  <c r="H195" i="1"/>
  <c r="H196" i="1" s="1"/>
  <c r="H197" i="1" s="1"/>
  <c r="H200" i="1"/>
  <c r="H201" i="1"/>
  <c r="H202" i="1"/>
  <c r="H203" i="1"/>
  <c r="H205" i="1"/>
  <c r="H207" i="1" s="1"/>
  <c r="H219" i="1" s="1"/>
  <c r="H206" i="1"/>
  <c r="H209" i="1"/>
  <c r="H210" i="1"/>
  <c r="H211" i="1"/>
  <c r="H213" i="1"/>
  <c r="H214" i="1"/>
  <c r="H216" i="1"/>
  <c r="H217" i="1"/>
  <c r="H218" i="1"/>
  <c r="H222" i="1"/>
  <c r="H268" i="1" s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4" i="1"/>
  <c r="H329" i="1" s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31" i="1"/>
  <c r="H348" i="1" s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50" i="1"/>
  <c r="H351" i="1"/>
  <c r="H352" i="1"/>
  <c r="H353" i="1"/>
  <c r="H354" i="1"/>
  <c r="H355" i="1"/>
  <c r="H356" i="1"/>
  <c r="H357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5" i="1"/>
  <c r="H376" i="1"/>
  <c r="H377" i="1"/>
  <c r="H454" i="1" s="1"/>
  <c r="H455" i="1" s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7" i="1"/>
  <c r="H471" i="1" s="1"/>
  <c r="H472" i="1" s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4" i="1"/>
  <c r="H490" i="1" s="1"/>
  <c r="H491" i="1" s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3" i="1"/>
  <c r="H494" i="1"/>
  <c r="H495" i="1"/>
  <c r="H496" i="1"/>
  <c r="H513" i="1" s="1"/>
  <c r="H514" i="1" s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6" i="1"/>
  <c r="H517" i="1"/>
  <c r="H518" i="1"/>
  <c r="H519" i="1"/>
  <c r="H520" i="1"/>
  <c r="H521" i="1"/>
  <c r="H532" i="1" s="1"/>
  <c r="H533" i="1" s="1"/>
  <c r="H522" i="1"/>
  <c r="H523" i="1"/>
  <c r="H524" i="1"/>
  <c r="H525" i="1"/>
  <c r="H526" i="1"/>
  <c r="H527" i="1"/>
  <c r="H528" i="1"/>
  <c r="H529" i="1"/>
  <c r="H530" i="1"/>
  <c r="H531" i="1"/>
  <c r="H535" i="1"/>
  <c r="H536" i="1"/>
  <c r="H537" i="1"/>
  <c r="H538" i="1"/>
  <c r="H540" i="1"/>
  <c r="H541" i="1"/>
  <c r="H542" i="1" s="1"/>
  <c r="H64" i="1" l="1"/>
  <c r="H543" i="1" s="1"/>
  <c r="H373" i="1"/>
  <c r="H183" i="1"/>
  <c r="S375" i="1"/>
  <c r="S174" i="1" l="1"/>
  <c r="S155" i="1" l="1"/>
  <c r="S154" i="1"/>
  <c r="T29" i="2" l="1"/>
  <c r="R544" i="1" l="1"/>
  <c r="R459" i="1" l="1"/>
  <c r="S459" i="1" s="1"/>
  <c r="R460" i="1"/>
  <c r="S460" i="1" s="1"/>
  <c r="R463" i="1"/>
  <c r="S463" i="1" s="1"/>
  <c r="R302" i="1"/>
  <c r="R319" i="1"/>
  <c r="S319" i="1" s="1"/>
  <c r="R351" i="1"/>
  <c r="S351" i="1" s="1"/>
  <c r="R352" i="1"/>
  <c r="S352" i="1" s="1"/>
  <c r="R353" i="1"/>
  <c r="S353" i="1" s="1"/>
  <c r="R354" i="1"/>
  <c r="S354" i="1" s="1"/>
  <c r="R355" i="1"/>
  <c r="S355" i="1" s="1"/>
  <c r="R356" i="1"/>
  <c r="S356" i="1" s="1"/>
  <c r="R350" i="1"/>
  <c r="S350" i="1" s="1"/>
  <c r="R461" i="1"/>
  <c r="S461" i="1" s="1"/>
  <c r="R527" i="1"/>
  <c r="S527" i="1" s="1"/>
  <c r="R528" i="1"/>
  <c r="S528" i="1" s="1"/>
  <c r="R529" i="1"/>
  <c r="S529" i="1" s="1"/>
  <c r="R530" i="1"/>
  <c r="S530" i="1" s="1"/>
  <c r="R531" i="1"/>
  <c r="S531" i="1" s="1"/>
  <c r="R526" i="1"/>
  <c r="R523" i="1"/>
  <c r="S523" i="1" s="1"/>
  <c r="R524" i="1"/>
  <c r="S524" i="1" s="1"/>
  <c r="R522" i="1"/>
  <c r="S522" i="1" s="1"/>
  <c r="S13" i="1"/>
  <c r="S14" i="1"/>
  <c r="S24" i="1"/>
  <c r="S25" i="1"/>
  <c r="S32" i="1"/>
  <c r="S33" i="1"/>
  <c r="S34" i="1"/>
  <c r="S37" i="1"/>
  <c r="S38" i="1"/>
  <c r="S39" i="1"/>
  <c r="S40" i="1"/>
  <c r="S41" i="1"/>
  <c r="S42" i="1"/>
  <c r="S43" i="1"/>
  <c r="S44" i="1"/>
  <c r="S45" i="1"/>
  <c r="S46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7" i="1"/>
  <c r="S68" i="1"/>
  <c r="S69" i="1"/>
  <c r="S70" i="1"/>
  <c r="S71" i="1"/>
  <c r="S72" i="1"/>
  <c r="S73" i="1"/>
  <c r="S76" i="1"/>
  <c r="S77" i="1"/>
  <c r="S78" i="1"/>
  <c r="S79" i="1"/>
  <c r="S80" i="1"/>
  <c r="S81" i="1"/>
  <c r="S82" i="1"/>
  <c r="S83" i="1"/>
  <c r="S86" i="1"/>
  <c r="S87" i="1"/>
  <c r="S88" i="1"/>
  <c r="S89" i="1"/>
  <c r="S90" i="1"/>
  <c r="S91" i="1"/>
  <c r="S92" i="1"/>
  <c r="S93" i="1"/>
  <c r="S94" i="1"/>
  <c r="S95" i="1"/>
  <c r="S96" i="1"/>
  <c r="S101" i="1"/>
  <c r="S102" i="1" s="1"/>
  <c r="S104" i="1"/>
  <c r="S105" i="1" s="1"/>
  <c r="S109" i="1"/>
  <c r="S110" i="1"/>
  <c r="S111" i="1"/>
  <c r="S112" i="1"/>
  <c r="S113" i="1"/>
  <c r="S114" i="1"/>
  <c r="S115" i="1"/>
  <c r="S116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6" i="1"/>
  <c r="S137" i="1"/>
  <c r="S138" i="1"/>
  <c r="S139" i="1"/>
  <c r="S140" i="1"/>
  <c r="S141" i="1"/>
  <c r="S142" i="1"/>
  <c r="S147" i="1"/>
  <c r="S148" i="1" s="1"/>
  <c r="S149" i="1" s="1"/>
  <c r="C18" i="3" s="1"/>
  <c r="S151" i="1"/>
  <c r="S152" i="1"/>
  <c r="S153" i="1"/>
  <c r="S160" i="1"/>
  <c r="S161" i="1"/>
  <c r="S162" i="1"/>
  <c r="S163" i="1"/>
  <c r="S166" i="1"/>
  <c r="S167" i="1"/>
  <c r="S170" i="1"/>
  <c r="S171" i="1"/>
  <c r="S172" i="1"/>
  <c r="S173" i="1"/>
  <c r="S178" i="1"/>
  <c r="S179" i="1"/>
  <c r="S180" i="1"/>
  <c r="S181" i="1"/>
  <c r="S185" i="1"/>
  <c r="S186" i="1"/>
  <c r="S187" i="1"/>
  <c r="S188" i="1"/>
  <c r="S192" i="1"/>
  <c r="S193" i="1"/>
  <c r="S194" i="1"/>
  <c r="S195" i="1"/>
  <c r="S200" i="1"/>
  <c r="S201" i="1"/>
  <c r="S202" i="1"/>
  <c r="S205" i="1"/>
  <c r="S206" i="1"/>
  <c r="S209" i="1"/>
  <c r="S210" i="1"/>
  <c r="S213" i="1"/>
  <c r="S214" i="1" s="1"/>
  <c r="S216" i="1"/>
  <c r="S217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4" i="1"/>
  <c r="S315" i="1"/>
  <c r="S316" i="1"/>
  <c r="S317" i="1"/>
  <c r="S318" i="1"/>
  <c r="S320" i="1"/>
  <c r="S321" i="1"/>
  <c r="S322" i="1"/>
  <c r="S323" i="1"/>
  <c r="S324" i="1"/>
  <c r="S325" i="1"/>
  <c r="S326" i="1"/>
  <c r="S327" i="1"/>
  <c r="S328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7" i="1"/>
  <c r="S458" i="1"/>
  <c r="S462" i="1"/>
  <c r="S464" i="1"/>
  <c r="S465" i="1"/>
  <c r="S466" i="1"/>
  <c r="S467" i="1"/>
  <c r="S468" i="1"/>
  <c r="S469" i="1"/>
  <c r="S470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6" i="1"/>
  <c r="S517" i="1"/>
  <c r="S518" i="1"/>
  <c r="S519" i="1"/>
  <c r="S520" i="1"/>
  <c r="S521" i="1"/>
  <c r="S525" i="1"/>
  <c r="S526" i="1"/>
  <c r="S535" i="1"/>
  <c r="S536" i="1"/>
  <c r="S540" i="1"/>
  <c r="S541" i="1" s="1"/>
  <c r="S454" i="1" l="1"/>
  <c r="S532" i="1"/>
  <c r="S533" i="1" s="1"/>
  <c r="S175" i="1"/>
  <c r="S27" i="1"/>
  <c r="S28" i="1" s="1"/>
  <c r="C12" i="3" s="1"/>
  <c r="S207" i="1"/>
  <c r="S218" i="1"/>
  <c r="S196" i="1"/>
  <c r="S197" i="1" s="1"/>
  <c r="C22" i="3" s="1"/>
  <c r="S156" i="1"/>
  <c r="S157" i="1" s="1"/>
  <c r="C19" i="3" s="1"/>
  <c r="S490" i="1"/>
  <c r="S491" i="1" s="1"/>
  <c r="C27" i="3" s="1"/>
  <c r="S372" i="1"/>
  <c r="S143" i="1"/>
  <c r="S74" i="1"/>
  <c r="S312" i="1"/>
  <c r="S63" i="1"/>
  <c r="S203" i="1"/>
  <c r="S182" i="1"/>
  <c r="S117" i="1"/>
  <c r="S118" i="1" s="1"/>
  <c r="C16" i="3" s="1"/>
  <c r="S16" i="1"/>
  <c r="C10" i="3" s="1"/>
  <c r="S455" i="1"/>
  <c r="C25" i="3" s="1"/>
  <c r="S348" i="1"/>
  <c r="S211" i="1"/>
  <c r="S357" i="1"/>
  <c r="S329" i="1"/>
  <c r="S268" i="1"/>
  <c r="S189" i="1"/>
  <c r="S190" i="1" s="1"/>
  <c r="C21" i="3" s="1"/>
  <c r="S84" i="1"/>
  <c r="S47" i="1"/>
  <c r="S106" i="1"/>
  <c r="C15" i="3" s="1"/>
  <c r="C31" i="3"/>
  <c r="S542" i="1"/>
  <c r="S97" i="1"/>
  <c r="S537" i="1"/>
  <c r="S133" i="1"/>
  <c r="S471" i="1"/>
  <c r="S472" i="1" s="1"/>
  <c r="C26" i="3" s="1"/>
  <c r="S513" i="1"/>
  <c r="S514" i="1" s="1"/>
  <c r="C28" i="3" s="1"/>
  <c r="R31" i="1"/>
  <c r="S31" i="1" s="1"/>
  <c r="S35" i="1" s="1"/>
  <c r="R18" i="1"/>
  <c r="S21" i="1" s="1"/>
  <c r="S22" i="1" l="1"/>
  <c r="C11" i="3" s="1"/>
  <c r="R543" i="1"/>
  <c r="S183" i="1"/>
  <c r="C20" i="3" s="1"/>
  <c r="S144" i="1"/>
  <c r="C17" i="3" s="1"/>
  <c r="S373" i="1"/>
  <c r="C24" i="3" s="1"/>
  <c r="S219" i="1"/>
  <c r="C23" i="3" s="1"/>
  <c r="S64" i="1"/>
  <c r="C13" i="3" s="1"/>
  <c r="S98" i="1"/>
  <c r="C14" i="3" s="1"/>
  <c r="C29" i="3"/>
  <c r="S538" i="1"/>
  <c r="C30" i="3"/>
  <c r="F22" i="7"/>
  <c r="C32" i="3" l="1"/>
  <c r="J126" i="1"/>
  <c r="K126" i="1" s="1"/>
  <c r="I6" i="7" l="1"/>
  <c r="I8" i="7"/>
  <c r="I4" i="7"/>
  <c r="I7" i="7"/>
  <c r="I5" i="7"/>
  <c r="H7" i="7"/>
  <c r="H6" i="7"/>
  <c r="H5" i="7"/>
  <c r="E8" i="7"/>
  <c r="E5" i="7"/>
  <c r="E6" i="7"/>
  <c r="E7" i="7"/>
  <c r="E4" i="7"/>
  <c r="J181" i="1" l="1"/>
  <c r="F5" i="6"/>
  <c r="F6" i="6"/>
  <c r="F4" i="6"/>
  <c r="F2" i="6"/>
  <c r="A8" i="6" l="1"/>
  <c r="A7" i="6"/>
  <c r="A6" i="6"/>
  <c r="J6" i="1" l="1"/>
  <c r="J5" i="1"/>
  <c r="N153" i="1"/>
  <c r="N152" i="1"/>
  <c r="J38" i="1" l="1"/>
  <c r="J37" i="1"/>
  <c r="C130" i="1" l="1"/>
  <c r="C129" i="1"/>
  <c r="C128" i="1"/>
  <c r="C127" i="1"/>
  <c r="A7" i="5"/>
  <c r="A6" i="5"/>
  <c r="A5" i="5"/>
  <c r="A4" i="5"/>
  <c r="J10" i="2"/>
  <c r="A25" i="3" l="1"/>
  <c r="A24" i="3"/>
  <c r="A23" i="3"/>
  <c r="A22" i="3"/>
  <c r="A21" i="3"/>
  <c r="A20" i="3"/>
  <c r="A19" i="3"/>
  <c r="A18" i="3"/>
  <c r="A17" i="3"/>
  <c r="A16" i="3"/>
  <c r="A14" i="3"/>
  <c r="A13" i="3"/>
  <c r="A12" i="3"/>
  <c r="A11" i="3"/>
  <c r="A10" i="3"/>
  <c r="A7" i="4" l="1"/>
  <c r="A6" i="4"/>
  <c r="A5" i="4"/>
  <c r="A4" i="4"/>
  <c r="A7" i="3"/>
  <c r="A6" i="3"/>
  <c r="A5" i="3"/>
  <c r="A4" i="3"/>
  <c r="C5" i="2" l="1"/>
  <c r="A6" i="2"/>
  <c r="C6" i="2" s="1"/>
  <c r="C11" i="2"/>
  <c r="C12" i="2"/>
  <c r="C13" i="2"/>
  <c r="C14" i="2"/>
  <c r="C15" i="2"/>
  <c r="C16" i="2"/>
  <c r="C17" i="2"/>
  <c r="A18" i="2"/>
  <c r="C18" i="2" s="1"/>
  <c r="C23" i="2"/>
  <c r="A24" i="2"/>
  <c r="C24" i="2" s="1"/>
  <c r="C29" i="2"/>
  <c r="A30" i="2"/>
  <c r="C30" i="2" s="1"/>
  <c r="C35" i="2"/>
  <c r="A36" i="2"/>
  <c r="C36" i="2" s="1"/>
  <c r="C41" i="2"/>
  <c r="C42" i="2"/>
  <c r="C43" i="2"/>
  <c r="C44" i="2"/>
  <c r="C45" i="2"/>
  <c r="C46" i="2"/>
  <c r="C47" i="2"/>
  <c r="A48" i="2"/>
  <c r="C48" i="2" s="1"/>
  <c r="J41" i="2"/>
  <c r="N38" i="2"/>
  <c r="R28" i="2"/>
  <c r="J28" i="2"/>
  <c r="R27" i="2"/>
  <c r="J27" i="2"/>
  <c r="R26" i="2"/>
  <c r="J26" i="2"/>
  <c r="R25" i="2"/>
  <c r="J25" i="2"/>
  <c r="R24" i="2"/>
  <c r="Z24" i="2" s="1"/>
  <c r="J24" i="2"/>
  <c r="O4" i="2"/>
  <c r="A19" i="2" l="1"/>
  <c r="C19" i="2" s="1"/>
  <c r="A25" i="2"/>
  <c r="C25" i="2" s="1"/>
  <c r="A7" i="2"/>
  <c r="C7" i="2" s="1"/>
  <c r="Z26" i="2" s="1"/>
  <c r="A49" i="2"/>
  <c r="A31" i="2"/>
  <c r="Z25" i="2"/>
  <c r="A37" i="2"/>
  <c r="X24" i="2"/>
  <c r="Y24" i="2"/>
  <c r="S24" i="2" s="1"/>
  <c r="X25" i="2"/>
  <c r="Y25" i="2"/>
  <c r="S25" i="2" s="1"/>
  <c r="Y26" i="2"/>
  <c r="S26" i="2" s="1"/>
  <c r="A8" i="2" l="1"/>
  <c r="A9" i="2" s="1"/>
  <c r="X26" i="2"/>
  <c r="A20" i="2"/>
  <c r="A21" i="2" s="1"/>
  <c r="A26" i="2"/>
  <c r="A27" i="2" s="1"/>
  <c r="A32" i="2"/>
  <c r="C31" i="2"/>
  <c r="C37" i="2"/>
  <c r="A38" i="2"/>
  <c r="A50" i="2"/>
  <c r="C49" i="2"/>
  <c r="C8" i="2" l="1"/>
  <c r="Y27" i="2" s="1"/>
  <c r="S27" i="2" s="1"/>
  <c r="C20" i="2"/>
  <c r="C26" i="2"/>
  <c r="C50" i="2"/>
  <c r="A51" i="2"/>
  <c r="C32" i="2"/>
  <c r="A33" i="2"/>
  <c r="C9" i="2"/>
  <c r="A10" i="2"/>
  <c r="C10" i="2" s="1"/>
  <c r="C38" i="2"/>
  <c r="A39" i="2"/>
  <c r="C27" i="2"/>
  <c r="A28" i="2"/>
  <c r="C28" i="2" s="1"/>
  <c r="C21" i="2"/>
  <c r="A22" i="2"/>
  <c r="C22" i="2" s="1"/>
  <c r="X27" i="2" l="1"/>
  <c r="Z28" i="2"/>
  <c r="Z27" i="2"/>
  <c r="Y28" i="2"/>
  <c r="Z32" i="2"/>
  <c r="Y32" i="2"/>
  <c r="A52" i="2"/>
  <c r="C52" i="2" s="1"/>
  <c r="C51" i="2"/>
  <c r="X32" i="2"/>
  <c r="X28" i="2"/>
  <c r="A40" i="2"/>
  <c r="C40" i="2" s="1"/>
  <c r="C39" i="2"/>
  <c r="A34" i="2"/>
  <c r="C34" i="2" s="1"/>
  <c r="C33" i="2"/>
  <c r="S30" i="2"/>
  <c r="T30" i="2" s="1"/>
  <c r="T31" i="2" s="1"/>
  <c r="S33" i="2" l="1"/>
  <c r="S32" i="2"/>
  <c r="G544" i="1" s="1"/>
  <c r="G546" i="1" s="1"/>
  <c r="D10" i="3" l="1"/>
  <c r="D16" i="3"/>
  <c r="D22" i="3"/>
  <c r="D27" i="3"/>
  <c r="D11" i="3"/>
  <c r="D17" i="3"/>
  <c r="D23" i="3"/>
  <c r="D28" i="3"/>
  <c r="D12" i="3"/>
  <c r="D18" i="3"/>
  <c r="D24" i="3"/>
  <c r="D29" i="3"/>
  <c r="D13" i="3"/>
  <c r="D19" i="3"/>
  <c r="D25" i="3"/>
  <c r="D30" i="3"/>
  <c r="D14" i="3"/>
  <c r="D20" i="3"/>
  <c r="D31" i="3"/>
  <c r="D15" i="3"/>
  <c r="D21" i="3"/>
  <c r="D26" i="3"/>
  <c r="B21" i="3"/>
  <c r="C22" i="4" s="1"/>
  <c r="C22" i="5" s="1"/>
  <c r="B29" i="3"/>
  <c r="C30" i="4" s="1"/>
  <c r="C30" i="5" s="1"/>
  <c r="B24" i="3"/>
  <c r="C25" i="4" s="1"/>
  <c r="C25" i="5" s="1"/>
  <c r="B19" i="3"/>
  <c r="C20" i="4" s="1"/>
  <c r="C20" i="5" s="1"/>
  <c r="B22" i="3"/>
  <c r="C23" i="4" s="1"/>
  <c r="C23" i="5" s="1"/>
  <c r="B13" i="3"/>
  <c r="C14" i="4" s="1"/>
  <c r="B28" i="3"/>
  <c r="C29" i="4" s="1"/>
  <c r="C29" i="5" s="1"/>
  <c r="B20" i="3"/>
  <c r="C21" i="4" s="1"/>
  <c r="C21" i="5" s="1"/>
  <c r="B17" i="3"/>
  <c r="C18" i="4" s="1"/>
  <c r="C18" i="5" s="1"/>
  <c r="B25" i="3"/>
  <c r="C26" i="4" s="1"/>
  <c r="C26" i="5" s="1"/>
  <c r="B30" i="3"/>
  <c r="C31" i="4" s="1"/>
  <c r="C31" i="5" s="1"/>
  <c r="B14" i="3"/>
  <c r="C15" i="4" s="1"/>
  <c r="C15" i="5" s="1"/>
  <c r="B23" i="3"/>
  <c r="C24" i="4" s="1"/>
  <c r="C24" i="5" s="1"/>
  <c r="B16" i="3"/>
  <c r="C17" i="4" s="1"/>
  <c r="C17" i="5" s="1"/>
  <c r="B31" i="3"/>
  <c r="C32" i="4" s="1"/>
  <c r="C32" i="5" s="1"/>
  <c r="B11" i="3"/>
  <c r="C12" i="4" s="1"/>
  <c r="C12" i="5" s="1"/>
  <c r="B12" i="3"/>
  <c r="C13" i="4" s="1"/>
  <c r="C13" i="5" s="1"/>
  <c r="B26" i="3"/>
  <c r="C27" i="4" s="1"/>
  <c r="C27" i="5" s="1"/>
  <c r="B15" i="3"/>
  <c r="C16" i="4" s="1"/>
  <c r="B18" i="3"/>
  <c r="C19" i="4" s="1"/>
  <c r="C19" i="5" s="1"/>
  <c r="B10" i="3"/>
  <c r="B27" i="3"/>
  <c r="C28" i="4" s="1"/>
  <c r="C28" i="5" s="1"/>
  <c r="U32" i="2"/>
  <c r="J35" i="2" s="1"/>
  <c r="M33" i="5" l="1"/>
  <c r="L33" i="5"/>
  <c r="B32" i="5"/>
  <c r="D32" i="3"/>
  <c r="K33" i="5"/>
  <c r="J33" i="5"/>
  <c r="E33" i="4"/>
  <c r="C14" i="5"/>
  <c r="G33" i="5"/>
  <c r="H33" i="5"/>
  <c r="E33" i="5"/>
  <c r="F33" i="5"/>
  <c r="G33" i="4"/>
  <c r="C16" i="5"/>
  <c r="I33" i="5"/>
  <c r="D33" i="5"/>
  <c r="B32" i="4"/>
  <c r="B30" i="4"/>
  <c r="B30" i="5"/>
  <c r="F33" i="4"/>
  <c r="J33" i="4"/>
  <c r="B25" i="5"/>
  <c r="B26" i="5"/>
  <c r="B19" i="5"/>
  <c r="B12" i="5"/>
  <c r="B20" i="5"/>
  <c r="B27" i="5"/>
  <c r="B17" i="5"/>
  <c r="B18" i="5"/>
  <c r="B13" i="5"/>
  <c r="B21" i="5"/>
  <c r="B14" i="5"/>
  <c r="B29" i="5"/>
  <c r="B15" i="5"/>
  <c r="B23" i="5"/>
  <c r="B31" i="5"/>
  <c r="B11" i="5"/>
  <c r="B28" i="5"/>
  <c r="B22" i="5"/>
  <c r="B16" i="5"/>
  <c r="B24" i="5"/>
  <c r="K33" i="4"/>
  <c r="L33" i="4"/>
  <c r="M33" i="4"/>
  <c r="O33" i="4"/>
  <c r="I33" i="4"/>
  <c r="B32" i="3"/>
  <c r="C11" i="4"/>
  <c r="C11" i="5" s="1"/>
  <c r="N33" i="4"/>
  <c r="H33" i="4"/>
  <c r="B31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K35" i="2"/>
  <c r="O33" i="5" l="1"/>
  <c r="C33" i="5"/>
  <c r="B33" i="5"/>
  <c r="D33" i="4"/>
  <c r="P33" i="4" s="1"/>
  <c r="C33" i="4"/>
  <c r="B33" i="4"/>
  <c r="A14" i="6"/>
</calcChain>
</file>

<file path=xl/comments1.xml><?xml version="1.0" encoding="utf-8"?>
<comments xmlns="http://schemas.openxmlformats.org/spreadsheetml/2006/main">
  <authors>
    <author/>
  </authors>
  <commentList>
    <comment ref="I9" authorId="0">
      <text>
        <r>
          <rPr>
            <b/>
            <sz val="9"/>
            <color indexed="8"/>
            <rFont val="Tahoma"/>
            <family val="2"/>
          </rPr>
          <t xml:space="preserve">FILTRO:
</t>
        </r>
        <r>
          <rPr>
            <sz val="9"/>
            <color indexed="8"/>
            <rFont val="Tahoma"/>
            <family val="2"/>
          </rPr>
          <t>Após a conclusão do Orçamento, utilize o filtro nessa coluna com o valor "F" para ocultar linhas não utilizadas.</t>
        </r>
      </text>
    </comment>
  </commentList>
</comments>
</file>

<file path=xl/sharedStrings.xml><?xml version="1.0" encoding="utf-8"?>
<sst xmlns="http://schemas.openxmlformats.org/spreadsheetml/2006/main" count="2394" uniqueCount="1295">
  <si>
    <t>SERVIÇOS PRELIMINARES</t>
  </si>
  <si>
    <t>01.01.00</t>
  </si>
  <si>
    <t>LIMPEZA DO TERRENO</t>
  </si>
  <si>
    <t>01.01.01</t>
  </si>
  <si>
    <t>m³</t>
  </si>
  <si>
    <t>CANTEIRO DE OBRAS</t>
  </si>
  <si>
    <t>m²</t>
  </si>
  <si>
    <t>kg</t>
  </si>
  <si>
    <t>m</t>
  </si>
  <si>
    <t>ESTRUTURAS DE CONCRETO</t>
  </si>
  <si>
    <t>PAREDES E DIVISÓRIAS</t>
  </si>
  <si>
    <t>ESQUADRIAS</t>
  </si>
  <si>
    <t>un</t>
  </si>
  <si>
    <t>COBERTURA</t>
  </si>
  <si>
    <t>REVESTIMENTO</t>
  </si>
  <si>
    <t>PAVIMENTAÇÃO</t>
  </si>
  <si>
    <t>SOLEIRAS, RODAPÉS E PEITORIS</t>
  </si>
  <si>
    <t>PINTURA</t>
  </si>
  <si>
    <t>SERVIÇOS COMPLEMENTARES</t>
  </si>
  <si>
    <t>ÁGUA FRIA</t>
  </si>
  <si>
    <t>APARELHOS E ACESSÓRIOS SANITÁRIOS</t>
  </si>
  <si>
    <t>INSTALAÇÕES DE COMBATE E PREVENÇÃO A INCÊNDIO</t>
  </si>
  <si>
    <t>Custo Total</t>
  </si>
  <si>
    <t>ITEM</t>
  </si>
  <si>
    <t>DESCRIÇÃO DOS SERVIÇOS</t>
  </si>
  <si>
    <t>UNID.</t>
  </si>
  <si>
    <t>QUANT.</t>
  </si>
  <si>
    <t>PR. UNIT.(R$)</t>
  </si>
  <si>
    <t>VALOR (R$)</t>
  </si>
  <si>
    <t>97625</t>
  </si>
  <si>
    <t>DEMOLIÇÃO DE ALV.P/ QUALQUER TIPO DE BLOCO, DE FORMA MECANIZADA</t>
  </si>
  <si>
    <t>93206</t>
  </si>
  <si>
    <t xml:space="preserve">PLACA DE IDENTIFICAÇÃO PARA OBRA </t>
  </si>
  <si>
    <t>3,00</t>
  </si>
  <si>
    <t>99059</t>
  </si>
  <si>
    <t>m/l</t>
  </si>
  <si>
    <t>LASTRO COM MATERIAL GRANULAR, APLICAÇÃO EM PISOS OU RADIERS, ESPESSURA DE 5CM</t>
  </si>
  <si>
    <t>101166</t>
  </si>
  <si>
    <t>98577</t>
  </si>
  <si>
    <t>IMPERMEABILIZAÇÃO DE SUPERFÍCIE C/ EMULSÃO ASFÁLTICA, 2 DEMÃOS AF_06/ 2018</t>
  </si>
  <si>
    <t>93187</t>
  </si>
  <si>
    <t xml:space="preserve">VERGA MOLDADA IN LOCO EM CONCRETO P/JANELAS C/MAIS DE 1,5 M DE VÃO AF03/2016 </t>
  </si>
  <si>
    <t xml:space="preserve">VERGA MOLDADA IN LOCO EM CONCRETO P/PORTAS C/MAIS DE 1,5 M DE VÃO AF03/2016 </t>
  </si>
  <si>
    <t>93189</t>
  </si>
  <si>
    <t xml:space="preserve">IMPERMEABILIZAÇÃO DE SUPERFÍCIE COM EMULSÃO ASFÁLTICA, 2 DEMÃOS AF_06/2018 </t>
  </si>
  <si>
    <t xml:space="preserve">VERGA MOLDADA IN LOCO EM CONCRETO POR TODO PERIMETRO DA EDIFICAÇÃO AF03/2016 </t>
  </si>
  <si>
    <t>VIGAS</t>
  </si>
  <si>
    <t>100774</t>
  </si>
  <si>
    <t>87878</t>
  </si>
  <si>
    <t>87884</t>
  </si>
  <si>
    <t xml:space="preserve">90408 </t>
  </si>
  <si>
    <t>TETOS</t>
  </si>
  <si>
    <t>87267</t>
  </si>
  <si>
    <t>89173</t>
  </si>
  <si>
    <t>REVESTIMENTO EXTERNO</t>
  </si>
  <si>
    <t>97631</t>
  </si>
  <si>
    <t>DEMOLIÇÃO DE ARGAMASSAS, DE FORMA MANUAL, S/ REAPROVEITAMENTO. AF_12/ 2017</t>
  </si>
  <si>
    <t>94993</t>
  </si>
  <si>
    <t>87527</t>
  </si>
  <si>
    <t>101749</t>
  </si>
  <si>
    <t xml:space="preserve">98689 </t>
  </si>
  <si>
    <t xml:space="preserve">88650 </t>
  </si>
  <si>
    <t>PINTURA EM ESQUADRIAS DE MADEIRA</t>
  </si>
  <si>
    <t xml:space="preserve">88489 </t>
  </si>
  <si>
    <t>APLICAÇÃO DE FUNDO SELADOR ACRÍLICO EM PAREDES, UMA DEMÃO. AF_06/2014 M2 C 2,59</t>
  </si>
  <si>
    <t xml:space="preserve">88485 </t>
  </si>
  <si>
    <t>88484</t>
  </si>
  <si>
    <t xml:space="preserve"> APLICAÇÃO DE FUNDO SELADOR ACRÍLICO EM TETO, UMA DEMÃO. AF_06/2014 </t>
  </si>
  <si>
    <t>ESGOTAMENTO SANITÁRIO</t>
  </si>
  <si>
    <t>INSTALAÇÕES HIDRÁULICAS, SANITÁRIAS E ÁGUAS PLUVIAIS</t>
  </si>
  <si>
    <t xml:space="preserve">DRENAGEM DE ÁGUAS PLUVIAIS </t>
  </si>
  <si>
    <t>DISJUNTOR TERMOMAGNÉTICO TRIPOLAR , CORRENTE NOMINAL DE 125A - FORNECIMENTO E INSTALAÇÃO. AF_10/2020 UN</t>
  </si>
  <si>
    <t>INTERRUPTOR SIMPLES (1 MÓDULO) COM INTERRUPTOR PARALELO (1 MÓDULO), 10 UNA/250V, INCLUINDO SUPORTE E PLACA - FORNECIMENTO E INSTALAÇÃO. AF_12/2015</t>
  </si>
  <si>
    <t>INTERRUPTOR SIMPLES (2 MÓDULOS), 10A/250V, INCLUINDO SUPORTE E PLACA FORNECIMENTO E INSTALAÇÃO. AF_12/2015</t>
  </si>
  <si>
    <t>INTERRUPTOR PARALELO (1 MÓDULO), 10A/250V, INCLUINDO SUPORTE E PLACA - FORNECIMENTO E INSTALAÇÃO. AF_12/2015</t>
  </si>
  <si>
    <t>INTERRUPTOR SIMPLES (1 MÓDULO), 10A/250V, INCLUINDO SUPORTE E PLACA - FORNECIMENTO E INSTALAÇÃO. AF_12/2015</t>
  </si>
  <si>
    <t xml:space="preserve"> DISJUNTOR TRIPOLAR TIPO NEMA, CORRENTE NOMINAL DE 10 ATÉ 50A - FORNECIMENTO E INSTALAÇÃO. AF_10/2020 </t>
  </si>
  <si>
    <t xml:space="preserve">DISJUNTOR TRIPOLAR TIPO NEMA, CORRENTE NOMINAL DE 60 ATÉ 100A - FORNECIMENTO E INSTALAÇÃO. AF_10/2020 </t>
  </si>
  <si>
    <t xml:space="preserve">LUMINÁRIA TIPO SPOT, DE SOBREPOR, COM 1 LÂMPADA FLUORESCENTE DE 15 W,SEM REATOR - FORNECIMENTO E INSTALAÇÃO. AF_02/2020 </t>
  </si>
  <si>
    <t xml:space="preserve">SENSOR DE PRESENÇA COM FOTOCÉLULA, FIXAÇÃO EM PAREDE - FORNECIMENTO E INSTALAÇÃO. AF_02/2020 </t>
  </si>
  <si>
    <t xml:space="preserve"> CAIXA RETANGULAR 4" X 2" BAIXA (0,30 M DO PISO), PVC, INSTALADA EM PAREDE - FORNECIMENTO E INSTALAÇÃO. AF_12/2015</t>
  </si>
  <si>
    <t xml:space="preserve">CABO DE COBRE FLEXÍVEL ISOLADO, 2,5 MM², ANTI-CHAMA 450/750 V, PARA CIRCUITOS TERMINAIS - FORNECIMENTO E INSTALAÇÃO. AF_12/2015 </t>
  </si>
  <si>
    <t>LAJES / FORRO GESSO ACARTONADO</t>
  </si>
  <si>
    <t xml:space="preserve">ALVENARIA </t>
  </si>
  <si>
    <t>FUNDAÇÃO ESTACAS</t>
  </si>
  <si>
    <t>FUNDAÇÃO BLOCOS</t>
  </si>
  <si>
    <t>01.00.00</t>
  </si>
  <si>
    <t>03.00.00</t>
  </si>
  <si>
    <t>03.01.00</t>
  </si>
  <si>
    <t>01.01.02</t>
  </si>
  <si>
    <t>01.01.03</t>
  </si>
  <si>
    <t>02.00.00</t>
  </si>
  <si>
    <t>03.02.00</t>
  </si>
  <si>
    <t>04.00.00</t>
  </si>
  <si>
    <t>PILARES</t>
  </si>
  <si>
    <t>04.02.01</t>
  </si>
  <si>
    <t>Subtotal item 01.00.00</t>
  </si>
  <si>
    <t>Subtotal item 02.00.00</t>
  </si>
  <si>
    <t>04.02.00</t>
  </si>
  <si>
    <t>Subtotal item 04.02.00</t>
  </si>
  <si>
    <t>04.03.00</t>
  </si>
  <si>
    <t>04.03.01</t>
  </si>
  <si>
    <t>04.03.03</t>
  </si>
  <si>
    <t>05.00.00</t>
  </si>
  <si>
    <t>05.01.00</t>
  </si>
  <si>
    <t>05.01.01</t>
  </si>
  <si>
    <t>05.01.02</t>
  </si>
  <si>
    <t>05.01.03</t>
  </si>
  <si>
    <t>05.01.04</t>
  </si>
  <si>
    <t>05.01.05</t>
  </si>
  <si>
    <t>05.01.06</t>
  </si>
  <si>
    <t>05.01.07</t>
  </si>
  <si>
    <t>06.00.00</t>
  </si>
  <si>
    <t>ESQUADRIAS DE MADEIRA</t>
  </si>
  <si>
    <t>06.01.01</t>
  </si>
  <si>
    <t>06.01.02</t>
  </si>
  <si>
    <t>07.00.00</t>
  </si>
  <si>
    <t>06.02.00</t>
  </si>
  <si>
    <t>06.02.01</t>
  </si>
  <si>
    <t>Subtotal item 06.02.00</t>
  </si>
  <si>
    <t>PORTÕES   ( PORTÃO LATERAL E ENTRADE DE FUNCIONÁRIOS )</t>
  </si>
  <si>
    <t>08.00.00</t>
  </si>
  <si>
    <t>09.01.01</t>
  </si>
  <si>
    <t>REVESTIMENTO INTERNO DE PAREDES</t>
  </si>
  <si>
    <t>REVESTIMENTOS INTERNOS EM TETOS</t>
  </si>
  <si>
    <t>10.00.00</t>
  </si>
  <si>
    <t>11.00.00</t>
  </si>
  <si>
    <t>12.00.00</t>
  </si>
  <si>
    <t xml:space="preserve">PAREDES INTERNAS </t>
  </si>
  <si>
    <t>09.00.00</t>
  </si>
  <si>
    <t>87690</t>
  </si>
  <si>
    <t>11.02.00</t>
  </si>
  <si>
    <t>11.03.00</t>
  </si>
  <si>
    <t>12.01.01</t>
  </si>
  <si>
    <t>12.01.02</t>
  </si>
  <si>
    <t>Sub-total item 12.01.00</t>
  </si>
  <si>
    <t>PAREDES EXTERNAS</t>
  </si>
  <si>
    <t>13.00.00</t>
  </si>
  <si>
    <t>13.01.01</t>
  </si>
  <si>
    <t>13.01.02</t>
  </si>
  <si>
    <t>13.01.03</t>
  </si>
  <si>
    <t>Sub-total item 13.01.00</t>
  </si>
  <si>
    <t>PORTA TOALHA ROSTO EM METAL CROMADO, TIPO ARGOLA, INCLUSO FIXAÇÃO. AF_</t>
  </si>
  <si>
    <t xml:space="preserve">PAPELEIRA DE PAREDE EM METAL CROMADO SEM TAMPA, INCLUSO FIXAÇÃO. </t>
  </si>
  <si>
    <t>14.00.00</t>
  </si>
  <si>
    <t>ELETRODUTO FLEXÍVEL CORRUGADO, PVC, DN 25 MM (3/4"), PARA CIRCUITOS TERMINAIS, INSTALADO EM PAREDE - FORNECIMENTO E INSTALAÇÃO. AF_12/2015</t>
  </si>
  <si>
    <t>02.00.00 - CANTEIRO DE OBRAS- SUBTOTAL</t>
  </si>
  <si>
    <t xml:space="preserve">FUNDAÇÕES </t>
  </si>
  <si>
    <t>INSTALAÇÕES ELÉTRICAS TELEFONICA E CABEAMENTO ESTRUTURADO</t>
  </si>
  <si>
    <t>15.00.00</t>
  </si>
  <si>
    <t>15.01.01</t>
  </si>
  <si>
    <t>15.01.02</t>
  </si>
  <si>
    <t>16.00.00</t>
  </si>
  <si>
    <t>18.00.00</t>
  </si>
  <si>
    <t xml:space="preserve">PLANTIO DE GRAMA EM PLACAS. AF_05/2018 </t>
  </si>
  <si>
    <t>LIMPEZA E ARREMATES FINAIS</t>
  </si>
  <si>
    <t>BDI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</si>
  <si>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</si>
  <si>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</si>
  <si>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</si>
  <si>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</si>
  <si>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</si>
  <si>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</si>
  <si>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</si>
  <si>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</si>
  <si>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</si>
  <si>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Nº OPERAÇÃO</t>
  </si>
  <si>
    <t>Nº SICONV</t>
  </si>
  <si>
    <t>PROPONENTE / TOMADOR</t>
  </si>
  <si>
    <t>DF</t>
  </si>
  <si>
    <t>L</t>
  </si>
  <si>
    <t>FILTRO</t>
  </si>
  <si>
    <t>BDI PAD</t>
  </si>
  <si>
    <t>Construção de Praças Urbanas, Rodovias, Ferrovias e recapeamento e pavimentação de vias urbanas</t>
  </si>
  <si>
    <t>Conforme legislação tributária municipal, definir estimativa de percentual da base de cálculo para o ISS:</t>
  </si>
  <si>
    <t>↓</t>
  </si>
  <si>
    <t>Sobre a base de cálculo, definir a respectiva alíquota do ISS (entre 2% e 5%):</t>
  </si>
  <si>
    <t>F</t>
  </si>
  <si>
    <t>Construção de Redes de Abastecimento de Água, Coleta de Esgoto</t>
  </si>
  <si>
    <t>BDI 1</t>
  </si>
  <si>
    <t>TIPO DE OBRA</t>
  </si>
  <si>
    <t>Itens</t>
  </si>
  <si>
    <t>Siglas</t>
  </si>
  <si>
    <t>% Adotado</t>
  </si>
  <si>
    <t>Situação</t>
  </si>
  <si>
    <t>1º Quartil</t>
  </si>
  <si>
    <t>Médio</t>
  </si>
  <si>
    <t>3º Quartil</t>
  </si>
  <si>
    <t>Construção e Manutenção de Estações e Redes de Distribuição de Energia Elétrica</t>
  </si>
  <si>
    <t>-</t>
  </si>
  <si>
    <t>Obras Portuárias, Marítimas e Fluviais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</si>
  <si>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</si>
  <si>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</si>
  <si>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</si>
  <si>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</si>
  <si>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</si>
  <si>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</si>
  <si>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DES</t>
  </si>
  <si>
    <t>Fornecimento de Materiais e Equipamentos (aquisição indireta - em conjunto com licitação de obras)</t>
  </si>
  <si>
    <t>Os valores de BDI foram calculados com o emprego da fórmula:</t>
  </si>
  <si>
    <t>BDI =</t>
  </si>
  <si>
    <t xml:space="preserve"> - 1</t>
  </si>
  <si>
    <t>(1-CP-ISS-CRPB)</t>
  </si>
  <si>
    <t>Fornecimento de Materiais e Equipamentos (aquisição direta)</t>
  </si>
  <si>
    <t>Observações:</t>
  </si>
  <si>
    <t>Estudos e Projetos, Planos e Gerenciamento e outros correlatos</t>
  </si>
  <si>
    <t>K1</t>
  </si>
  <si>
    <t>K2</t>
  </si>
  <si>
    <t>Local</t>
  </si>
  <si>
    <t>Data</t>
  </si>
  <si>
    <t>K3</t>
  </si>
  <si>
    <t>Responsável Técnico</t>
  </si>
  <si>
    <t>Nome:</t>
  </si>
  <si>
    <t>CREA/CAU:</t>
  </si>
  <si>
    <t>ART/RRT:</t>
  </si>
  <si>
    <t xml:space="preserve">ITENS </t>
  </si>
  <si>
    <t>%</t>
  </si>
  <si>
    <t>SEM BDI</t>
  </si>
  <si>
    <t>COM BDI</t>
  </si>
  <si>
    <t>TOTAL</t>
  </si>
  <si>
    <t>MÊS 1</t>
  </si>
  <si>
    <t>MÊS 2</t>
  </si>
  <si>
    <t>MÊS 3</t>
  </si>
  <si>
    <t>MÊS 4</t>
  </si>
  <si>
    <t>MÊS 5</t>
  </si>
  <si>
    <t>MÊS 6</t>
  </si>
  <si>
    <t>OBRA : UNIFACEF - CONSTRUÇÃO DE AMBULATÓRIO ESCOLA E OUTROS - FRANCA - SP</t>
  </si>
  <si>
    <t>ENDERÇO :     RUA VICENTE GRAMANI ESQUINA COM A RUA PROF.ª AMÁLIA PIMENTEL</t>
  </si>
  <si>
    <t>160,00</t>
  </si>
  <si>
    <t>12,32</t>
  </si>
  <si>
    <t>4,00</t>
  </si>
  <si>
    <t>MOVIMENTO DE TERRA</t>
  </si>
  <si>
    <t>ESCAVAÇÃO, CARGA E TRANSPORTE EM SOLO DE 1ª CATEGORIA, UTILIZANDO TRATOR SOBRE ESTEIRAS E PÁ-CARREGADEIRA SOBRE PNEUS</t>
  </si>
  <si>
    <t>REATERRO MECANIZADO DE VALA COM ESCAVADEIRA HIDRÁULICA (CAPACIDADE DA CAÇAMBA: 0,8 M³ / POTÊNCIA: 111 HP), LARGURA ATÉ 1,5 M, PROFUNDIDADE DE 3,0 A 4,5 M, COM SOLO DE 1ª CATEGORIA EM LOCAIS COM BAIXO NÍVEL DE INTERFERÊNCIA. AF_04/2016</t>
  </si>
  <si>
    <t>ARMAÇÃO DE BLOCO, VIGA BALDRAME OU SAPATA UTILIZANDO AÇO CA-50 DE 10 MM - MONTAGEM. AF_06/2017</t>
  </si>
  <si>
    <t>ARMAÇÃO DE BLOCO, VIGA BALDRAME OU SAPATA UTILIZANDO AÇO CA-60 DE 5 MM - MONTAGEM. AF_06/2017</t>
  </si>
  <si>
    <t>ARMAÇÃO DE BLOCO, VIGA BALDRAME OU SAPATA UTILIZANDO AÇO CA-50 DE 6,3 MM - MONTAGEM. AF_06/2017</t>
  </si>
  <si>
    <t>ARMAÇÃO DE BLOCO, VIGA BALDRAME OU SAPATA UTILIZANDO AÇO CA-50 DE 12,5 MM - MONTAGEM. AF_06/2017</t>
  </si>
  <si>
    <t>ARMAÇÃO DE BLOCO, VIGA BALDRAME OU SAPATA UTILIZANDO AÇO CA-50 DE 16 MM - MONTAGEM. AF_06/2017</t>
  </si>
  <si>
    <t>FABRICAÇÃO, MONTAGEM E DESMONTAGEM DE FÔRMA PARA BLOCO DE COROAMENTO, EM MADEIRA SERRADA, E=25 MM, 4 UTILIZAÇÕES. AF_06/2017</t>
  </si>
  <si>
    <t>ESCAVAÇÃO MANUAL PARA BLOCO DE COROAMENTO OU SAPATA, COM PREVISÃO DE FÔRMA. AF_06/2017</t>
  </si>
  <si>
    <t>ESCAVAÇÃO MANUAL DE VALA PARA VIGA BALDRAME (INCLUINDO ESCAVAÇÃO PARA COLOCAÇÃO DE FÔRMAS). AF_06/2017</t>
  </si>
  <si>
    <t>IMPERMEABILIZAÇÃO DE FLOREIRA OU VIGA BALDRAME COM ARGAMASSA DE CIMENTO E AREIA , COM ADITIVO IMPERMEABILIZANTE, E = 2 CM. AF_06/2018</t>
  </si>
  <si>
    <t>ARMAÇÃO DE BLOCO, VIGA BALDRAME OU SAPATA UTILIZANDO AÇO CA-50 DE 8,0 MM - MONTAGEM. AF_06/2017</t>
  </si>
  <si>
    <t>FABRICAÇÃO, MONTAGEM E DESMONTAGEM DE FÔRMA PARA VIGA BALDRAME E PILARES, EM MADEIRA SERRADA, E=25 MM, 2 UTILIZAÇÕES. AF_06/2017</t>
  </si>
  <si>
    <t>FUNDAÇÕES BALDRAME / MURO DE ARRIMO / CORTINAS DE CONTENÇÃO</t>
  </si>
  <si>
    <t>15</t>
  </si>
  <si>
    <t>ARMAÇÃO DE PILAR OU VIGA DE UMA ESTRUTURA CONVENCIONAL DE CONCRETO ARM UTILIZANDO AÇO CA-60 DE 5 MM - MONTAGEM. AF_06/2017</t>
  </si>
  <si>
    <t>ARMAÇÃO DE PILAR OU VIGA DE UMA ESTRUTURA CONVENCIONAL DE CONCRETO ARM UTILIZANDO AÇO CA-50 DE 6,3 MM - MONTAGEM. AF_06/2017</t>
  </si>
  <si>
    <t>ARMAÇÃO DE PILAR OU VIGA DE UMA ESTRUTURA CONVENCIONAL DE CONCRETO ARM UTILIZANDO AÇO CA-50 DE 8,0 MM - MONTAGEM. AF_06/2017</t>
  </si>
  <si>
    <t>ARMAÇÃO DE PILAR OU VIGA DE UMA ESTRUTURA CONVENCIONAL DE CONCRETO ARM UTILIZANDO AÇO CA-50 DE 10 MM - MONTAGEM. AF_06/2017</t>
  </si>
  <si>
    <t>ARMAÇÃO DE PILAR OU VIGA DE UMA ESTRUTURA CONVENCIONAL DE CONCRETO ARM UTILIZANDO AÇO CA-50 DE 12,5 MM - MONTAGEM. AF_06/2017</t>
  </si>
  <si>
    <t>ARMAÇÃO DE PILAR OU VIGA DE UMA ESTRUTURA CONVENCIONAL DE CONCRETO ARM UTILIZANDO AÇO CA-50 DE 16 MM - MONTAGEM. AF_06/2017</t>
  </si>
  <si>
    <t>MONTAGEM E DESMONTAGEM DE FÔRMA DE PILARES RETANGULARES E ESTRUTURAS SIMILARES, PÉ-DIREITO DUPLO, EM CHAPA DE MADEIRA COMPENSADA RESINADA 2 UTILIZAÇÕES. AF_09/2020</t>
  </si>
  <si>
    <t>MONTAGEM E DESMONTAGEM DE FÔRMA DE VIGA, ESCORAMENTO COM GARFO DE MADEIRA, PÉ-DIREITO DUPLO, EM CHAPA DE MADEIRA RESINADA, 2  UTILIZAÇÕES. AF_09/2020</t>
  </si>
  <si>
    <t>MONTAGEM E DESMONTAGEM DE FÔRMA DE LAJE MACIÇA, PÉ-DIREITO SIMPLES, EM MADEIRA SERRADA, 2 UTILIZAÇÕES. AF_09/2020</t>
  </si>
  <si>
    <t>ARMAÇÃO DE LAJE DE UMA ESTRUTURA CONVENCIONAL DE CONCRETO ARM UTILIZANDO AÇO CA-60 DE 5 MM - MONTAGEM. AF_06/2017</t>
  </si>
  <si>
    <t>ARMAÇÃO DE LAJE DE UMA ESTRUTURA CONVENCIONAL DE CONCRETO ARM UTILIZANDO AÇO CA-50 DE 6,3 MM - MONTAGEM. AF_06/2017</t>
  </si>
  <si>
    <t>ARMAÇÃO DE LAJE DE UMA ESTRUTURA CONVENCIONAL DE CONCRETO ARM UTILIZANDO AÇO CA-50 DE 8,0 MM - MONTAGEM. AF_06/2017</t>
  </si>
  <si>
    <t>ARMAÇÃO DE LAJE DE UMA ESTRUTURA CONVENCIONAL DE CONCRETO ARM UTILIZANDO AÇO CA-50 DE 10 MM - MONTAGEM. AF_06/2017</t>
  </si>
  <si>
    <t>ARMAÇÃO DE LAJE DE UMA ESTRUTURA CONVENCIONAL DE CONCRETO ARM UTILIZANDO AÇO CA-50 DE 12,5 MM - MONTAGEM. AF_06/2017</t>
  </si>
  <si>
    <t>LAJE EM PAINEL PRÉ-FABRICADO PROTENDIDO ALVEOLAR, ESPESSURA 30 CM, FORNECIMENTO E TRANSPORTE</t>
  </si>
  <si>
    <t>96359</t>
  </si>
  <si>
    <t>PAREDE COM PLACAS DE GESSO ACARTONADO (DRYWALL), PARA USO INTERNO, COM DUAS FACES SIMPLES E ESTRUTURA METÁLICA COM GUIAS SIMPLES, COM VÃOS AF_06/2017_P</t>
  </si>
  <si>
    <t>103341</t>
  </si>
  <si>
    <t>BATENTE PARA PORTA DE MADEIRA, FIXAÇÃO COM ARGAMASSA, PADRÃO MÉDIO - FORNECIMENTO E INSTALAÇÃO. AF_12/2019_P</t>
  </si>
  <si>
    <t>PORTA DE MADEIRA PARA PINTURA, SEMI-OCA (LEVE OU MÉDIA), 70X210CM, ESPESSURA DE 3,5CM, INCLUSO DOBRADIÇAS - FORNECIMENTO E INSTALAÇÃO. AF_12/2019</t>
  </si>
  <si>
    <t>PORTA DE MADEIRA PARA PINTURA, SEMI-OCA (LEVE OU MÉDIA), 90X210CM, ESP. DE 3,5CM, INCLUSO DOBRADIÇAS - FORNECIMENTO E INSTALAÇÃO. AF_12/2019</t>
  </si>
  <si>
    <t>PORTA DE MADEIRA PARA PINTURA, SEMI-OCA (LEVE OU MÉDIA), 80X210CM, ESPESSURA DE 3,5CM, INCLUSO DOBRADIÇAS - FORNECIMENTO E INSTALAÇÃO. AF_12/2019</t>
  </si>
  <si>
    <t>PORTA CORTA-FOGO 90X210X4CM - FORNECIMENTO E INSTALAÇÃO. AF_12/2019</t>
  </si>
  <si>
    <t>PORTA CORRER DE VIDRO TEMPERADO, 4 FOLHAS DE 0,90X210 CM, ESPESSURA DE 10MM, INCLUSIVE ACESSÓRIOS.</t>
  </si>
  <si>
    <t>PORTA CORRER DE VIDRO TEMPERADO, 1 FOLHA DE 2,50X210 CM, ESPESSURA DE 10MM, INCLUSIVE ACESSÓRIOS.</t>
  </si>
  <si>
    <t>PORTA CORRER DE VIDRO TEMPERADO, 1 FOLHAS DE 1,20X210 CM, ESPESSURA DE 10MM, INCLUSIVE ACESSÓRIOS.</t>
  </si>
  <si>
    <t>PORTA PIVOTANTE DE VIDRO TEMPERADO, 2 FOLHAS DE 1,25X210 CM, ESPESSURA DE 10MM, INCLUSIVE ACESSÓRIOS.</t>
  </si>
  <si>
    <t>JANELA DE VIDRO TEMPERADO FIXO 2,50MX1,10M E=6MM</t>
  </si>
  <si>
    <t>PORTAO DE ALUMÍNIO DE ABRIR COM LAMBRI, COM GUARNIÇÃO, FIXAÇÃO C/ PARAFUSOS  - FORNECIMENTO E INSTALAÇÃO. AF_12/2019</t>
  </si>
  <si>
    <t>ESTRUTURA TRELIÇADA DE COBERTURA,COM LIGAÇÕES SOLDADAS, INCLUSOS  PERFIS METÁLICOS, CHAPAS METÁLICAS EM AÇO ASTM-A36 / SAE 1045 , MÃO DE OBRA E TRANSPORTE COM GUINDASTE - FORNECIMENTO E INSTALAÇÃO. AF_01/2020_P</t>
  </si>
  <si>
    <t>CHAPISCO APLICADO EM ALVENARIAS E ESTRUTURAS DE CONCRETO INTERNAS, COLHER DE PEDREIRO. ARGAM, TRAÇO 1:3 COM PREPARO MANUAL. AF_06/2014</t>
  </si>
  <si>
    <t xml:space="preserve">EMBOÇO/MASSA ÚNICA, APLICADO MANUALMENTE, TRAÇO 1:2:8, EM BETONEIRA DE 400L,  PAREDES INTERNAS, COM E EXECUÇÃO DE UNIFAMILIAR (CASAS) E  DIFICAÇÃO PÚBLICA PADRÃO. AF_12/2014 TALISCAS, EDIFICAÇÃO HABITACIONAL </t>
  </si>
  <si>
    <t>REVESTIMENTO CERÂMICO PARA PAREDES INTERNAS COM PLACAS TIPO ESMALTADA EXTRA DE DIMENSÕES 20X20 CM APLICADAS EM AMBIENTES DE ÁREA MAIOR QUE 5 M² A MEIA ALTURA DAS PAREDES. AF_06/2014</t>
  </si>
  <si>
    <t>88489</t>
  </si>
  <si>
    <t>MASSA ÚNICA,PARA RECEBIMENTO DE PINTURA,EM ARGAMASSA TRAÇO 1:2:8, PREPARO MECÂNICO COM BETONEIRA 400L, APLICADA MANUALMENTE EM TETO, ESPESSURA DE 10MM, COM EXECUÇÃO DE TALISCAS. AF_03/2015</t>
  </si>
  <si>
    <t>APLICAÇÃO MANUAL DE PINTURA COM TINTA LÁTEX ACRÍLICA EM TETO, DUAS DEMÃOS. AF_06/2014</t>
  </si>
  <si>
    <t>88488</t>
  </si>
  <si>
    <t>CHAPISCO APLICADO NO TETO, COM ROLO PARA TEXTURA ACRÍLICA. ARGAMASSA INDUSTRIALIZADA COM PREPARO MANUAL. AF_06/2014</t>
  </si>
  <si>
    <t>REVESTIMENTOS INTERNOS EM PISOS</t>
  </si>
  <si>
    <t>REVESTIMENTO CERÂMICO PARA PISO COM PLACAS TIPO PORCELANATO DE DIMENSÕES 45X45 CM APLICADA EM AMBIENTES DE ÁREA MAIOR QUE 10 M². AF_06/2014</t>
  </si>
  <si>
    <t>87260</t>
  </si>
  <si>
    <t>PINTURA COM TINTA EPOXÍDICA DE FUNDO PULVERIZADA SOBRE PERFIL METÁLICO EXECUTADO EM FÁBRICA (POR DEMÃO). AF_01/2020_P</t>
  </si>
  <si>
    <t>100727</t>
  </si>
  <si>
    <t>REVESTIMENTO EXTERNO DE PAREDES FACHADAS</t>
  </si>
  <si>
    <t>88411</t>
  </si>
  <si>
    <t>APLICAÇÃO MANUAL DE FUNDO SELADOR ACRÍLICO EM PANOS COM PRESENÇA DE VÃOS DE EDIFÍCIOS DE MÚLTIPLOS PAVIMENTOS. AF_06/2014</t>
  </si>
  <si>
    <t>APLICAÇÃO MANUAL DE PINTURA COM TINTA LÁTEX ACRÍLICA EM PAREDES, DUAS DEMÃOS. AF_06/2014</t>
  </si>
  <si>
    <t xml:space="preserve"> CONTRAPISO EM ARGAMASSA TRAÇO 1:4 (CIMENTO E AREIA), PREPARO MECÂNICO COM BETONEIRA 400 L, APLICADO EM ÁREAS SECAS SOBRE LAJE, NÃO ADERIDO, ESPESSURA 5CM. AF_06/2014</t>
  </si>
  <si>
    <t>101094</t>
  </si>
  <si>
    <t>PISO PODOTÁTIL, DIRECIONAL OU ALERTA, ASSENTADO SOBRE ARGAMASSA. AF_05/2020</t>
  </si>
  <si>
    <t>EXECUÇÃO DE PASSEIO (CALÇADA) OU PISO DE CONCR. COM CONCRETO MOLDADO IN LOCO,  USINADO, ACABAMENTO CONVENC., ESPESSURA 6 CM, ARMADO. AF_07/2016</t>
  </si>
  <si>
    <t>PISO CIMENTADO, TRAÇO 1:3 (CIMENTO E AREIA), ACABAMENTO LISO, ESPESSURA 4,0 CM, PREPARO MECÂNICO DA ARGAMASSA. AF_09/2020 (PASSARELAS)</t>
  </si>
  <si>
    <t>PINTURA VERNIZ (INCOLOR) ALQUÍDICO EM MADEIRA, USO INTERNO E EXTERNO, 2 DEMÃOS. AF_01/2021</t>
  </si>
  <si>
    <t>102213</t>
  </si>
  <si>
    <t>PINTURA PARA METAL</t>
  </si>
  <si>
    <t>PINTURA COM TINTA ACRÍLICA DE ACABAMENTO APLICADA A ROLO OU PINCEL SOBRE SUPERFÍCIES METÁLICAS (EXCETO PERFIL) EXECUTADO EM OBRA (POR DEMÃO). AF_01/2020</t>
  </si>
  <si>
    <t>100736</t>
  </si>
  <si>
    <t>PINTURA COM TINTA ALQUÍDICA DE FUNDO (TIPO ZARCÃO) APLICADA A ROLO OU PINCEL SOBRE PERFIL METÁLICO EXECUTADO EM FÁBRICA (POR DEMÃO). AF_01/2020</t>
  </si>
  <si>
    <t>100720</t>
  </si>
  <si>
    <t>TUBO, PVC, SOLDÁVEL, DE 25 MM, INST. EM RESERVAÇÃO DE ÁGUA DE EDIFICAÇÃO QUE POSSUA RESERVATÓRIO DE FIBRA/FIBROCIMENTO FORNECIMENTO E INSTALAÇÃO. AF_06/2016</t>
  </si>
  <si>
    <t>TUBO, PVC, SOLDÁVEL, DE 32 MM, INST. EM RESERVAÇÃO DE ÁGUA DE EDIFICAÇÃO QUE POSSUA RESERVATÓRIO DE FIBRA/FIBROCIMENTO FORNECIMENTO E INSTALAÇÃO. AF_06/2016</t>
  </si>
  <si>
    <t>TUBO, PVC, SOLDÁVEL, DE 40 MM, INST. EM RESERVAÇÃO DE ÁGUA DE EDIFICAÇÃO QUE POSSUA RESERVATÓRIO DE FIBRA/FIBROCIMENTO FORNECIMENTO E INSTALAÇÃO. AF_06/2016</t>
  </si>
  <si>
    <t>TUBO, PVC, SOLDÁVEL, DE 50 MM, INST. EM RESERVAÇÃO DE ÁGUA DE EDIFICAÇÃO QUE POSSUA RESERVATÓRIO DE FIBRA/FIBROCIMENTO FORNECIMENTO E INSTALAÇÃO. AF_06/2016</t>
  </si>
  <si>
    <t>TUBO DE AÇO GALVANIZADO COM COSTURA, CLASSE MÉDIA, DN 32 (1 1/4"), CONEXÃO ROSQUEADA, INSTALADO EM REDE DE ALIMENTAÇÃO - FORNECIMENTO E INSTALAÇÃO. AF_10/2020</t>
  </si>
  <si>
    <t>TUBO DE AÇO GALVANIZADO COM COSTURA, CLASSE MÉDIA, DN 40 (1 1/2"), CONEXÃO ROSQUEADA, INSTALADO EM REDE DE ALIMENTAÇÃO - FORNECIMENTO E INSTALAÇÃO. AF_10/2020</t>
  </si>
  <si>
    <t>TUBO DE AÇO GALVANIZADO COM COSTURA, CLASSE MÉDIA, DN 50 (2"), CONEXÃO ROSQUEADA, INSTALADO EM PRUMADAS - FORNECIMENTO E INSTALAÇÃO. AF_10/2020</t>
  </si>
  <si>
    <t>TUBO, PVC, SOLDÁVEL, DE 60 MM, INST. EM RESERVAÇÃO DE ÁGUA DE EDIFICAÇÃO QUE POSSUA RESERVATÓRIO DE FIBRA/FIBROCIMENTO FORNECIMENTO E INSTALAÇÃO. AF_06/2016</t>
  </si>
  <si>
    <t xml:space="preserve">CURVA 90º FOGO 1" </t>
  </si>
  <si>
    <t xml:space="preserve">CURVA 90º FOGO 1 1/4" </t>
  </si>
  <si>
    <t xml:space="preserve">CURVA 90º FOGO 2" </t>
  </si>
  <si>
    <t xml:space="preserve">TE FOGO 1" </t>
  </si>
  <si>
    <t xml:space="preserve">TE FOGO 1 1/4" </t>
  </si>
  <si>
    <t xml:space="preserve">TE FOGO 2" </t>
  </si>
  <si>
    <t>ADAPTADOR CURTO COM BOLSA E ROSCA PARA REGISTRO, PVC, SOLDÁVEL, DN 32MM X 1, INSTALADO EM RAMAL OU SUB-RAMAL DE ÁGUA - FORNECIMENTO E INSTALAÇÃO. AF_12/2014</t>
  </si>
  <si>
    <t>ADAPTADOR CURTO COM BOLSA E ROSCA PARA REGISTRO, PVC, SOLDÁVEL, DN 60MM X 2, INSTALADO EM PRUMADA DE ÁGUA - FORNECIMENTO E INSTALAÇÃO. AF_12/2014</t>
  </si>
  <si>
    <t>ADAPTADOR CURTO COM BOLSA E ROSCA PARA REGISTRO, PVC, SOLDÁVEL, DN 25M M X 3/4, INSTALADO EM RAMAL OU SUB-RAMAL DE ÁGUA - FORNECIMENTO E INSTALAÇÃO. AF_12/2014</t>
  </si>
  <si>
    <t>BUCHA PVC DE REDUCAO 50X40MM SOLDAVEL - AF</t>
  </si>
  <si>
    <t>BUCHA PVC DE REDUCAO 60X50MM SOLDAVEL - AF</t>
  </si>
  <si>
    <t>CURVA 90 GRAUS, PVC, SOLDÁVEL, DN 32 MM, INSTALADO EM RESERVAÇÃO DE ÁGUA DE EDIFICAÇÃO QUE POSSUA RESERVATÓRIO DE FIBRA/FIBROCIMENTO FORNECIMENTO E INSTALAÇÃO. AF_06/2016</t>
  </si>
  <si>
    <t>CURVA 90 GRAUS, PVC, SOLDÁVEL, DN 40 MM, INSTALADO EM RESERVAÇÃO DE ÁGUA DE EDIFICAÇÃO QUE POSSUA RESERVATÓRIO DE FIBRA/FIBROCIMENTO FORNECIMENTO E INSTALAÇÃO. AF_06/2016</t>
  </si>
  <si>
    <t>TE PVC 40MM - AF</t>
  </si>
  <si>
    <t>TÊ DE REDUÇÃO, PVC, SOLDÁVEL, DN 50MM X 40MM, INSTALADO EM PRUMADA DE ÁGUA - FORNECIMENTO E INSTALAÇÃO. AF_12/2014</t>
  </si>
  <si>
    <t>TE PVC 60MM - AF</t>
  </si>
  <si>
    <t>REGISTRO DE GAVETA BRUTO, LATÃO, ROSCÁVEL, 2" - FORNECIMENTO E INSTALAÇÃO. AF_08/2021</t>
  </si>
  <si>
    <t>KIT CAVALETE PARA MEDIÇÃO DE ÁGUA - ENTRADA PRINCIPAL, EM AÇO GALVANIZADO DN 32 (1") FORNECIMENTO E INSTALAÇÃO (EXCLUSIVE HIDRÔMETRO). AF_11/2016</t>
  </si>
  <si>
    <t>ADAPTADOR CURTO COM BOLSA E ROSCA P/ REGISTRO, PVC, SOLDÁVEL, DN 40MM x 1 1/4 , INSTALADO EM RAMAL OU SUB-RAMAL DE ÁGUA - FORNECIMENTO E INSTALAÇÃO</t>
  </si>
  <si>
    <t>ADAPTADOR CURTO COM BOLSA E ROSCA P/ REGISTRO, PVC, SOLDÁVEL, DN 50MM x 1 1/2 , INSTALADO EM RAMAL OU SUB-RAMAL DE ÁGUA - FORNECIMENTO E INSTALAÇÃO</t>
  </si>
  <si>
    <t>LUVA COM BUCHA DE LATÃO, PVC, SOLDÁVEL, DN 20MM X 3/4, INSTALADO EM RAMAL OU SUB-RAMAL DE ÁGUA - FORNECIMENTO E INSTALAÇÃO. AF_12/2014</t>
  </si>
  <si>
    <t>JOELHO 90 GRAUS COM BUCHA DE LATÃO, PVC, SOLDÁVEL, DN 25MM, X 1/2 INSTALADO EM RAMAL OU SUB-RAMAL DE ÁGUA - FORNECIMENTO E INSTALAÇÃO. AF_12/2014</t>
  </si>
  <si>
    <t>JOELHO 90 GRAUS, PVC, SOLDÁVEL, DN 25MM, INSTALADO EM RAMAL OU SUB-RAM UN CR 10,05
AL DE ÁGUA - FORNECIMENTO E INSTALAÇÃO. AF_12/2014</t>
  </si>
  <si>
    <t>JOELHO 45 GRAUS, PVC, SOLDÁVEL, DN 25MM, INSTALADO EM RAMAL OU SUB-RAMAL DE ÁGUA - FORNECIMENTO E INSTALAÇÃO. AF_12/2014</t>
  </si>
  <si>
    <t>JOELHO 90 GRAUS, PVC, SOLDÁVEL, DN 32MM, INSTALADO EM RAMAL OU SUB-RAMAL DE ÁGUA - FORNECIMENTO E INSTALAÇÃO. AF_12/2014</t>
  </si>
  <si>
    <t>BUCHA PVC DE REDUCAO 32X25MM SOLDAVEL - AF</t>
  </si>
  <si>
    <t>BUCHA PVC DE REDUCAO 40X32MM SOLDAVEL - AF</t>
  </si>
  <si>
    <t>TÊ, PVC, SOLDÁVEL, DN 25 MM INSTALADO EM RESERVAÇÃO DE ÁGUA DE EDIFICAÇÃO QUE POSSUA RESERVATÓRIO DE FIBRA/FIBROCIMENTO FORNECIMENTO E INSTALAÇÃO. AF_06/2016</t>
  </si>
  <si>
    <t>TÊ, PVC, SOLDÁVEL, DN 32 MM INSTALADO EM RESERVAÇÃO DE ÁGUA DE EDIFICAÇÃO QUE POSSUA RESERVATÓRIO DE FIBRA/FIBROCIMENTO FORNECIMENTO E INSTALAÇÃO. AF_06/2016</t>
  </si>
  <si>
    <t>TÊ, PVC, SOLDÁVEL, DN 40 MM INSTALADO EM RESERVAÇÃO DE ÁGUA DE EDIFICA UN CR 28,79
ÇÃO QUE POSSUA RESERVATÓRIO DE FIBRA/FIBROCIMENTO FORNECIMENTO E INS
TALAÇÃO. AF_06/2016</t>
  </si>
  <si>
    <t>TÊ DE REDUÇÃO, PVC, SOLDÁVEL, DN 32MM X 25MM, INSTALADO EM RAMAL OU SUB-RAMAL DE ÁGUA - FORNECIMENTO E INSTALAÇÃO. AF_12/2014</t>
  </si>
  <si>
    <t>TÊ COM BUCHA DE LATÃO NA BOLSA CENTRAL, PVC, SOLDÁVEL, DN 25MM X 1/2, INSTALADO EM RAMAL OU SUB-RAMAL DE ÁGUA - FORNECIMENTO E INSTALAÇÃO.</t>
  </si>
  <si>
    <t>REGISTRO DE GAVETA CROMADO COM CANOPLA 3/4"</t>
  </si>
  <si>
    <t>REGISTRO DE GAVETA CROMADO COM CANOPLA 1"</t>
  </si>
  <si>
    <t>REGISTRO DE GAVETA BRUTO, LATÃO, ROSCÁVEL, 1 1/4" - FORNECIMENTO E INSTALAÇÃO. AF_08/2021</t>
  </si>
  <si>
    <t>REGISTRO DE GAVETA BRUTO, LATÃO, ROSCÁVEL, 1 1/2" - FORNECIMENTO E INSTALAÇÃO. AF_08/2021</t>
  </si>
  <si>
    <t>REGISTRO DE PRESSAO CROMADO 3/4" COM CANOPLA</t>
  </si>
  <si>
    <t>TUBO PVC, SERIE NORMAL, ESGOTO PREDIAL, DN 40 MM, FORNECIDO E INSTALADO EM RAMAL DE DESCARGA OU RAMAL DE ESGOTO SANITÁRIO. AF_12/2014</t>
  </si>
  <si>
    <t xml:space="preserve">TUBO PVC, SERIE NORMAL, ESGOTO PREDIAL, DN 50 MM, FORNECIDO E INSTALADO EM RAMAL DE DESCARGA OU RAMAL DE ESGOTO SANITÁRIO. AF_12/2014 </t>
  </si>
  <si>
    <t xml:space="preserve"> TUBO PVC, SERIE NORMAL, ESGOTO PREDIAL, DN 100 MM, FORNECIDO E INSTALADO EM RAMAL DE DESCARGA OU RAMAL DE ESGOTO SANITÁRIO. AF_12/2014 </t>
  </si>
  <si>
    <t>TUBO PVC, SERIE NORMAL, ESGOTO PREDIAL, DN 75 MM, FORNECIDO E INSTALADO EM RAMAL DE DESCARGA OU RAMAL DE ESGOTO SANITÁRIO. AF_12/2014</t>
  </si>
  <si>
    <t>TUBO PVC, SÉRIE R, ÁGUA PLUVIAL, DN 100 MM, FORNECIDO E INSTALADO EM R M CR 82,78
AMAL DE ENCAMINHAMENTO. AF_12/2014</t>
  </si>
  <si>
    <t>TUBO PVC, SÉRIE R, ÁGUA PLUVIAL, DN 100 MM, FORNECIDO E INSTALADO EM RAMAL DE ENCAMINHAMENTO. AF_12/2014</t>
  </si>
  <si>
    <t>CAIXA DE GORDURA SIMPLES, CIRCULAR, EM CONCRETO PRÉ-MOLDADO, DIÂMETRO INTERNO = 0,4 M, ALTURA INTERNA = 0,4 M. AF_12/2020</t>
  </si>
  <si>
    <t>JOELHO 45 GRAUS, PVC, SERIE R, ÁGUA PLUVIAL, DN 100 MM, JUNTA ELÁSTICA, FORNECIDO E INSTALADO EM RAMAL DE ENCAMINHAMENTO. AF_12/2014</t>
  </si>
  <si>
    <t>LUVA SIMPLES, PVC, SERIE R, ÁGUA PLUVIAL, DN 100 MM, JUNTA ELÁSTICA, FORNECIDO E INSTALADO EM RAMAL DE ENCAMINHAMENTO. AF_12/2014</t>
  </si>
  <si>
    <t>VÁLVULA EM METAL CROMADO TIPO AMERICANA 3.1/2 X 1.1/2 PARA PIA - FORNECIMENTO E INSTALAÇÃO. AF_01/2020</t>
  </si>
  <si>
    <t>BUCHA DE REDUÇÃO LONGA, PVC, SERIE R, ÁGUA PLUVIAL, DN 50 X 40 MM, JUNTA ELÁSTICA, FORNECIDO E INSTALADO EM RAMAL DE ENCAMINHAMENTO. AF_12/2014</t>
  </si>
  <si>
    <t>CAIXA SIFONADA, PVC, DN 100 X 100 X 50 MM, JUNTA ELÁSTICA, FORNECIDA E INSTALADA EM RAMAL DE DESCARGA OU EM RAMAL DE ESGOTO SANITÁRIO. AF_12/2014</t>
  </si>
  <si>
    <t>CURVA 87 GRAUS E 30 MINUTOS, PVC, SERIE R, ÁGUA PLUVIAL, DN 100 MM, JUNTA ELÁSTICA, FORNECIDO E INSTALADO EM RAMAL DE ENCAMINHAMENTO. AF_12/2014</t>
  </si>
  <si>
    <t>CURVA CURTA 90 GRAUS, PVC, SERIE NORMAL, ESGOTO PREDIAL, DN 100 MM, JUNTA ELÁSTICA, FORNECIDO E INSTALADO EM RAMAL DE DESCARGA OU RAMAL DE ESGOTO SANITÁRIO. AF_12/2014</t>
  </si>
  <si>
    <t>JOELHO 45 GRAUS, PVC, SERIE NORMAL, ESGOTO PREDIAL, DN 40 MM, JUNTA SOLDÁVEL, FORNECIDO E INSTALADO EM RAMAL DE DESCARGA OU RAMAL DE ESGOTO SANITÁRIO. AF_12/2014</t>
  </si>
  <si>
    <t>JOELHO 45 GRAUS, PVC, SERIE NORMAL, ESGOTO PREDIAL, DN 50 MM, JUNTA ELÁSTICA, FORNECIDO E INSTALADO EM RAMAL DE DESCARGA OU RAMAL DE ESGOTOSANITÁRIO. AF_12/2014</t>
  </si>
  <si>
    <t>JOELHO 45 GRAUS, PVC, SERIE NORMAL, ESGOTO PREDIAL, DN 75 MM, JUNTA ELÁSTICA, FORNECIDO E INSTALADO EM RAMAL DE DESCARGA OU RAMAL DE ESGOTO SANITÁRIO. AF_12/2014</t>
  </si>
  <si>
    <t>JOELHO 45 GRAUS, PVC, SERIE NORMAL, ESGOTO PREDIAL, DN 100 MM, JUNTA ELÁSTICA, FORNECIDO E INSTALADO EM RAMAL DE DESCARGA OU RAMAL DE ESGOTO SANITÁRIO. AF_12/2014</t>
  </si>
  <si>
    <t>JOELHO 90 GRAUS, PVC, SERIE NORMAL, ESGOTO PREDIAL, DN 40 MM, JUNTA SOLDÁVEL,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</si>
  <si>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</si>
  <si>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JOELHO 90 GRAUS, PVC, SERIE NORMAL, ESGOTO PREDIAL, DN 75 MM, JUNTA ELÁSTICA, FORNECIDO E INSTALADO EM RAMAL DE DESCARGA OU RAMAL DE ESGOTO SANITÁRIO. AF_12/2014</t>
  </si>
  <si>
    <t>JOELHO 90 GRAUS, PVC, SERIE NORMAL, ESGOTO PREDIAL, DN 100 MM, JUNTA ELÁSTICA, FORNECIDO E INSTALADO EM RAMAL DE DESCARGA OU RAMAL DE ESGOTO SANITÁRIO. AF_12/2014</t>
  </si>
  <si>
    <t>JUNÇÃO SIMPLES, PVC, SERIE NORMAL, ESGOTO PREDIAL, DN 40 MM, JUNTA SOLDÁVEL, FORNECIDO E INSTALADO EM RAMAL DE DESCARGA OU RAMAL DE ESGOTO SANITÁRIO. AF_12/2014</t>
  </si>
  <si>
    <t>JUNÇÃO SIMPLES, PVC, SERIE NORMAL, ESGOTO PREDIAL, DN 50 X 50 MM, JUNTA ELÁSTICA, FORNECIDO E INSTALADO EM RAMAL DE DESCARGA OU RAMAL DE ESGOTO SANITÁRIO. AF_12/2014</t>
  </si>
  <si>
    <t>JUNCAO PVC SIMPLES 75X50MM JE - ESG</t>
  </si>
  <si>
    <t>JUNÇÃO SIMPLES, PVC, SERIE NORMAL, ESGOTO PREDIAL, DN 100 X 100 MM, JUNTA ELÁSTICA, FORNECIDO E INSTALADO EM PRUMADA DE ESGOTO SANITÁRIO OU VENTILAÇÃO. AF_12/2014</t>
  </si>
  <si>
    <t>JUNCAO PVC SIMPLES 100X50MM JE - ESG</t>
  </si>
  <si>
    <t>JUNCAO PVC SIMPLES 100X75MM JE - ESG</t>
  </si>
  <si>
    <t>LUVA SIMPLES, PVC, SERIE NORMAL, ESGOTO PREDIAL, DN 50 MM, JUNTA ELÁSTICA, FORNECIDO E INSTALADO EM RAMAL DE DESCARGA OU RAMAL DE ESGOTO SANITÁRIO. AF_12/2014</t>
  </si>
  <si>
    <t>LUVA SIMPLES, PVC, SERIE NORMAL, ESGOTO PREDIAL, DN 75 MM, JUNTA ELÁSTICA, FORNECIDO E INSTALADO EM RAMAL DE DESCARGA OU RAMAL DE ESGOTO SANITÁRIO. AF_12/2014</t>
  </si>
  <si>
    <t>LUVA SIMPLES, PVC, SERIE NORMAL, ESGOTO PREDIAL, DN 100 MM, JUNTA ELÁSTICA, FORNECIDO E INSTALADO EM RAMAL DE DESCARGA OU RAMAL DE ESGOTO SANITÁRIO. AF_12/2014</t>
  </si>
  <si>
    <t>RALO SECO, PVC, DN 100 X 40 MM, JUNTA SOLDÁVEL, FORNECIDO E INSTALADO EM RAMAL DE DESCARGA OU EM RAMAL DE ESGOTO SANITÁRIO. AF_12/2014</t>
  </si>
  <si>
    <t>REDUCAO EXCENTRICA PVC 75X50MM JE - ESG</t>
  </si>
  <si>
    <t>REDUCAO EXCENTRICA PVC 100X50MM JE - ESG</t>
  </si>
  <si>
    <t>REDUCAO EXCENTRICA PVC 100X75MM JE - ESG</t>
  </si>
  <si>
    <t>TE, PVC, SERIE NORMAL, ESGOTO PREDIAL, DN 50 X 50 MM, JUNTA ELÁSTICA, FORNECIDO E INSTALADO EM RAMAL DE DESCARGA OU RAMAL DE ESGOTO SANITÁRIO. AF_12/2014</t>
  </si>
  <si>
    <t>TE, PVC, SERIE NORMAL, ESGOTO PREDIAL, DN 75 X 75 MM, JUNTA ELÁSTICA, FORNECIDO E INSTALADO EM RAMAL DE DESCARGA OU RAMAL DE ESGOTO SANITÁRIO. AF_12/2014</t>
  </si>
  <si>
    <t>TE, PVC, SERIE NORMAL, ESGOTO PREDIAL, DN 100 X 100 MM, JUNTA ELÁSTICA, FORNECIDO E INSTALADO EM RAMAL DE DESCARGA OU RAMAL DE ESGOTO SANITÁRIO. AF_12/2014</t>
  </si>
  <si>
    <t>COTOVELO 90o PVC ADAPTADOR COM ANEL DE 40MM - ESG</t>
  </si>
  <si>
    <t>COTOVELO 90o PVC ADAPTADOR COM ANEL DE BORRACHA 50MM - ESG</t>
  </si>
  <si>
    <t>TUBO PVC, SÉRIE R, ÁGUA PLUVIAL, DN 75 MM, FORNECIDO E INSTALADO EM RAMAL DE ENCAMINHAMENTO. AF_12/2014</t>
  </si>
  <si>
    <t>TUBO PVC, SERIE NORMAL, ESGOTO PREDIAL, DN 100 MM, FORNECIDO E INSTALADO EM RAMAL DE DESCARGA OU RAMAL DE ESGOTO SANITÁRIO. AF_12/2014</t>
  </si>
  <si>
    <t>TUBO PVC, SERIE NORMAL, ESGOTO PREDIAL, DN 150 MM, FORNECIDO E INSTALADO EM SUBCOLETOR AÉREO DE ESGOTO SANITÁRIO. AF_12/2014</t>
  </si>
  <si>
    <t>TUBO DE PVC PARA REDE COLETORA DE ESGOTO DE PAREDE MACIÇA, DN 200 MM, JUNTA ELÁSTICA - FORNECIMENTO E ASSENTAMENTO. AF_01/2021</t>
  </si>
  <si>
    <t>CURVA 87 GRAUS E 30 MINUTOS, PVC, SERIE R, ÁGUA PLUVIAL, DN 100 MM, JUNTA ELÁSTICA, FORNECIDO E INSTALADO EM RAMAL DE ENCAMINHAMENTO. AF_12/</t>
  </si>
  <si>
    <t>CAP PVC 100MM - ESG</t>
  </si>
  <si>
    <t>JOELHO 45 GRAUS, PVC, SERIE R, ÁGUA PLUVIAL, DN 75 MM, JUNTA ELÁSTICA, FORNECIDO E INSTALADO EM CONDUTORES VERTICAIS DE ÁGUAS PLUVIAIS. AF_12/2014</t>
  </si>
  <si>
    <t>JOELHO 45 GRAUS, PVC, SERIE R, ÁGUA PLUVIAL, DN 100 MM, JUNTA ELÁSTICA, FORNECIDO E INSTALADO EM CONDUTORES VERTICAIS DE ÁGUAS PLUVIAIS. AF_12/2014</t>
  </si>
  <si>
    <t>LUVA SIMPLES, PVC, SERIE R, ÁGUA PLUVIAL, DN 75 MM, JUNTA ELÁSTICA, FORNECIDO E INSTALADO EM RAMAL DE ENCAMINHAMENTO. AF_12/2014</t>
  </si>
  <si>
    <t xml:space="preserve"> BANCADA DE GRANITO CINZA POLIDO, LARGURA DE 0,60 M, PARA PIA DE COZINHA</t>
  </si>
  <si>
    <t>CUBA DE EMBUTIR RETANGULAR DE AÇO INOXIDÁVEL, 46 X 30 X 12 CM - FORNECIMENTO  E INSTALAÇÃO. AF_01/2020</t>
  </si>
  <si>
    <t>CUBA DE EMBUTIR OVAL EM LOUÇA BRANCA, 35 X 50CM OU EQUIVALENTE - FORNECIMENTO  E INSTALAÇÃO. AF_01/2020</t>
  </si>
  <si>
    <t xml:space="preserve"> LAVATÓRIO LOUÇA BRANCA COM COLUNA, 45 X 55CM OU EQUIVALENTE, PADRÃO MÉDIO -  FORNECIMENTO E INSTALAÇÃO. AF_01/2020</t>
  </si>
  <si>
    <t>TORNEIRA CROMADA DE MESA, 1/2 OU 3/4, PARA LAVATÓRIO, PADRÃO POPULAR  FORNECIMENTO E INSTALAÇÃO. AF_01/2020</t>
  </si>
  <si>
    <t>TORNEIRA CROMADA TUBO MÓVEL, DE MESA, 1/2 OU 3/4, PARA PIA DE COZINHA,  PADRÃO ALTO -  FORNECIMENTO E INSTALAÇÃO. AF_01/2020</t>
  </si>
  <si>
    <t>CHUVEIRO LAVA OLHOS DE EMERGÊNCIA COM PLACA DE SINALIZAÇÃO</t>
  </si>
  <si>
    <t>VASO SANITÁRIO SIFONADO COM CAIXA ACOPLADA LOUÇA BRANCA - PADRÃO MÉDIO, INCLUSO ENGATE FLEXÍVEL EM METAL CROMADO, 1/2 X 40CM - FORNECIMENTOE INSTALAÇÃO. AF_01/2020</t>
  </si>
  <si>
    <t xml:space="preserve"> VASO SANITARIO SIFONADO CONVENCIONAL PARA PCD SEM FURO FRONTAL COM LOUÇA BRANCA  SEM ASSENTO - FORNECIMENTO E INSTALAÇÃO. AF_01/2020</t>
  </si>
  <si>
    <t xml:space="preserve"> SABONETEIRA PLASTICA TIPO DISPENSER PARA SABONETE LIQUIDO COM RESERVATORIO 800  A 1500 ML, INCLUSO FIXAÇÃO. AF_01/2020</t>
  </si>
  <si>
    <t>MICTÓRIO SIFONADO LOUÇA BRANCA PADRÃO MÉDIO FORNECIMENTO E INSTALAÇÃO. AF_01/2020</t>
  </si>
  <si>
    <t>TAPA VISTA DE MICTÓRIO EM PAINEL DE GRANILITE, ESP = 3CM, ASSENTADO COM ARGAMASSA COLANTE AC III-E . AF_01/2021</t>
  </si>
  <si>
    <t>DIVISORIA SANITÁRIA, TIPO CABINE, EM PAINEL DE GRANILITE, ESP = 3CM, ASSENTADO COM ARGAMASSA COLANTE AC III-E, EXCLUSIVE FERRAGENS. AF_01/2021</t>
  </si>
  <si>
    <t>BARRA DE APOIO RETA, EM ACO INOX POLIDO, COMPRIMENTO 80 CM, FIXADA NA PAREDE - FORNECIMENTO E INSTALAÇÃO. AF_01/2020</t>
  </si>
  <si>
    <t>CHUVEIRO ELÉTRICO COMUM CORPO PLÁSTICO, TIPO DUCHA FORNECIMENTO E INSTALAÇÃO. AF_01/2020</t>
  </si>
  <si>
    <t>DRENO AR CONDICIONADO</t>
  </si>
  <si>
    <t>BUCHA DE REDUÇÃO, PVC, SOLDÁVEL, DN 40MM X 25MM, INSTALADO EM RAMAL OU SUB-RAMAL DE ÁGUA - FORNECIMENTO E INSTALAÇÃO. AF_03/2015</t>
  </si>
  <si>
    <t>GAS GLP</t>
  </si>
  <si>
    <t>TUBO EM COBRE RÍGIDO, DN 15 MM, CLASSE A, SEM ISOLAMENTO, INSTALADO EM RAMAL DE DISTRIBUIÇÃO FORNECIMENTO E INSTALAÇÃO. AF_12/2015</t>
  </si>
  <si>
    <t>TUBO EM COBRE RÍGIDO, DN 22 MM, CLASSE A, SEM ISOLAMENTO, INSTALADO EM RAMAL DE DISTRIBUIÇÃO FORNECIMENTO E INSTALAÇÃO. AF_12/2015</t>
  </si>
  <si>
    <t>COTOVELO EM COBRE, DN 15 MM, 90 GRAUS, SEM ANEL DE SOLDA, INSTALADO EM RAMAL DE DISTRIBUIÇÃO FORNECIMENTO E INSTALAÇÃO. AF_12/2015</t>
  </si>
  <si>
    <t>BUCHA DE REDUÇÃO EM COBRE, DN 22 MM X 15 MM, SEM ANEL DE SOLDA, BOLSA X BOLSA, INSTALADO EM PRUMADA FORNECIMENTO E INSTALAÇÃO. AF_01/2016</t>
  </si>
  <si>
    <t>TE EM COBRE, DN 22 MM, SEM ANEL DE SOLDA, INSTALADO EM RAMAL DE DISTRIBUIÇÃO FORNECIMENTO E INSTALAÇÃO. AF_12/2015</t>
  </si>
  <si>
    <t>REGISTRO OU REGULADOR DE GÁS DE COZINHA - FORNECIMENTO E INSTALAÇÃO. AF_08/2021</t>
  </si>
  <si>
    <t xml:space="preserve"> QUADRO DE MEDIÇÃO DE ENERGIA INDIRETA TIPO H - FORNECIMENTO E INSTALAÇÃO</t>
  </si>
  <si>
    <t>QUADRO DE DISTRIBUIÇÃO DE ENERGIA EM CHAPA DE AÇO GALVANIZADO, DE SOBREPOR, COM BARRAMENTO TRIFÁSICO, PARA 18 DISJUNTORES DIN 100A - FORNECIMENTO E INSTALAÇÃO. AF_10/2020</t>
  </si>
  <si>
    <t>QUADRO DE DISTRIBUIÇÃO DE ENERGIA EM CHAPA DE AÇO GALVANIZADO, DE EMBUTIR, COM BARRAMENTO TRIFÁSICO, PARA 30 DISJUNTORES DIN 150A - FORNECIM
ENTO E INSTALAÇÃO. AF_10/2020</t>
  </si>
  <si>
    <t>DISJUNTOR BIPOLAR TIPO NEMA, CORRENTE NOMINAL DE 10 ATÉ 50A - FORNECIMENTO E INSTALAÇÃO. AF_10/2020</t>
  </si>
  <si>
    <t>DISJUNTOR MONOPOLAR TIPO NEMA, CORRENTE NOMINAL DE 10 ATÉ 30A - FORNECIMENTO E INSTALAÇÃO. AF_10/2020</t>
  </si>
  <si>
    <t xml:space="preserve">INTERRUPTOR PARALELO (1 MÓDULO), 10A/250V, INCLUINDO SUPORTE E PLACA -FORNECIMENTO E INSTALAÇÃO. AF_12/2015 </t>
  </si>
  <si>
    <t>INTERRUPTOR INTERMEDIÁRIO (1 MÓDULO), 10A/250V, INCLUINDO SUPORTE E PLACA - FORNECIMENTO E INSTALAÇÃO. AF_09/2017</t>
  </si>
  <si>
    <t>INTERRUPTOR PARALELO (2 MÓDULOS) COM 1 TOMADA DE EMBUTIR 2P+T 10 A, INCLUINDO SUPORTE E PLACA - FORNECIMENTO E INSTALAÇÃO. AF_12/2015</t>
  </si>
  <si>
    <t>INTERRUPTOR SIMPLES (2 MÓDULOS) COM 1 TOMADA DE EMBUTIR 2P+T 10 A, INCLUINDO SUPORTE E PLACA - FORNECIMENTO E INSTALAÇÃO. AF_12/2015</t>
  </si>
  <si>
    <t>INTERRUPTOR SIMPLES (1 MÓDULO) COM INTERRUPTOR PARALELO (1 MÓDULO), 10A/250V, INCLUINDO SUPORTE E PLACA - FORNECIMENTO E INSTALAÇÃO. AF_12/2
015</t>
  </si>
  <si>
    <t>INTERRUPTOR SIMPLES (1 MÓDULO) COM 1 TOMADA DE EMBUTIR 2P+T 10 A, INCLUINDO SUPORTE E PLACA - FORNECIMENTO E INSTALAÇÃO. AF_12/2015</t>
  </si>
  <si>
    <t>INTERRUPTOR PARALELO (1 MÓDULO) COM 1 TOMADA DE EMBUTIR 2P+T 10 A, INCLUINDO SUPORTE E PLACA - FORNECIMENTO E INSTALAÇÃO. AF_12/2015</t>
  </si>
  <si>
    <t>TOMADA BAIXA DE EMBUTIR (1 MÓDULO), 2P+T 10 A, INCLUINDO SUPORTE E PLACA -FORNECIMENTO E INSTALAÇÃO. AF_12/2015</t>
  </si>
  <si>
    <t>TOMADA BAIXA DE EMBUTIR (1 MÓDULO), 2P+T 20 A, INCLUINDO SUPORTE E PLACA - FORNECIMENTO E INSTALAÇÃO. AF_12/2015</t>
  </si>
  <si>
    <t xml:space="preserve">LÂMPADA TUBULAR LED DE 18/20 W, BASE G13 - FORNECIMENTO E INSTALAÇÃO.AF_02/2020_P </t>
  </si>
  <si>
    <t>CABO DE COBRE FLEXÍVEL ISOLADO, 300 MM², ANTI-CHAMA 0,6/1,0 KV, PARA REDE ENTERRADA DE DISTRIBUIÇÃO DE ENERGIA ELÉTRICA - FORNECIMENTO E INSTALAÇÃO. AF_12/2021</t>
  </si>
  <si>
    <t>CABO DE COBRE FLEXÍVEL ISOLADO, 95 MM², ANTI-CHAMA 0,6/1,0 KV, PARA REDE ENTERRADA DE DISTRIBUIÇÃO DE ENERGIA ELÉTRICA - FORNECIMENTO E INSTALAÇÃO. AF_12/2021</t>
  </si>
  <si>
    <t xml:space="preserve">CABO DE COBRE FLEXÍVEL ISOLADO, 150 MM², ANTI-CHAMA 450/750 V, PARA DISTRIBUIÇÃO - FORNECIMENTO E INSTALAÇÃO. AF_12/2021 </t>
  </si>
  <si>
    <t xml:space="preserve">CABO DE COBRE FLEXÍVEL ISOLADO, 120 MM², ANTI-CHAMA 450/750 V, PARA DISTRIBUIÇÃO - FORNECIMENTO E INSTALAÇÃO. AF_12/2021 </t>
  </si>
  <si>
    <t>CABO DE COBRE FLEXÍVEL ISOLADO, 70 MM², ANTI-CHAMA 0,6/1,0 KV, PARA REDE ENTERRADA DE DISTRIBUIÇÃO DE ENERGIA ELÉTRICA - FORNECIMENTO E INSTALAÇÃO. AF_12/2021</t>
  </si>
  <si>
    <t>CABO DE COBRE FLEXÍVEL ISOLADO, 50 MM², ANTI-CHAMA 0,6/1,0 KV, PARA REDE ENTERRADA DE DISTRIBUIÇÃO DE ENERGIA ELÉTRICA - FORNECIMENTO E INSTALAÇÃO. AF_12/2021</t>
  </si>
  <si>
    <t>CABO DE COBRE FLEXÍVEL ISOLADO, 35 MM², ANTI-CHAMA 0,6/1,0 KV, PARA REDE ENTERRADA DE DISTRIBUIÇÃO DE ENERGIA ELÉTRICA - FORNECIMENTO E INSTALAÇÃO. AF_12/2021</t>
  </si>
  <si>
    <t>CABO DE COBRE FLEXÍVEL ISOLADO, 25 MM², ANTI-CHAMA 0,6/1,0 KV, PARA REDE ENTERRADA DE DISTRIBUIÇÃO DE ENERGIA ELÉTRICA - FORNECIMENTO E INSTALAÇÃO. AF_12/2021</t>
  </si>
  <si>
    <t>CABO DE COBRE FLEXÍVEL ISOLADO, 16 MM², ANTI-CHAMA 0,6/1,0 KV, PARA REDE ENTERRADA DE DISTRIBUIÇÃO DE ENERGIA ELÉTRICA - FORNECIMENTO E INSTALAÇÃO. AF_12/2021</t>
  </si>
  <si>
    <t>CABO DE COBRE FLEXÍVEL ISOLADO, 6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</si>
  <si>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</si>
  <si>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ELETRODUTO FLEXÍVEL CORRUGADO, PVC, DN 32 MM (1"), PARA CIRCUITOS TERMINAIS, INSTALADO EM PAREDE - FORNECIMENTO E INSTALAÇÃO. AF_12/2015</t>
  </si>
  <si>
    <t>ELETRODUTO FoGo 2" COM LUVA</t>
  </si>
  <si>
    <t>ELETRODUTO DE AÇO GALVANIZADO, CLASSE SEMI PESADO, DN 40 MM (1 1/2 ), APARENTE, INSTALADO EM TETO - FORNECIMENTO E INSTALAÇÃO. AF_11/2016_P</t>
  </si>
  <si>
    <t>ELETRODUTO DE AÇO GALVANIZADO, CLASSE LEVE, DN 20 MM (3/4), APARENTE, INSTALADO EM TETO - FORNECIMENTO E INSTALAÇÃO. AF_11/2016_P</t>
  </si>
  <si>
    <t>CAIXA RETANGULAR 4" X 2" MÉDIA (1,30 M DO PISO), PVC, INSTALADA EM PAREDE - FORNECIMENTO E INSTALAÇÃO. AF_12/2015</t>
  </si>
  <si>
    <t>CAIXA OCTOGONAL 3" X 3", PVC, INSTALADA EM LAJE - FORNECIMENTO E INSTALAÇÃO. AF_12/2015</t>
  </si>
  <si>
    <t>ELETRODUTO FLEXÍVEL CORRUGADO, PVC, DN 150 MM (6"), PARA REDES DE DISTRIBUIÇÃO</t>
  </si>
  <si>
    <t>CAIXA DE PASSAGEM COM TAMPA PARAFUSADA 20X20X12CM</t>
  </si>
  <si>
    <t>CAIXA DE PASSAGEM EM ALVENARIA DE TIJOLO COMUM 40X40X50CM - ELE</t>
  </si>
  <si>
    <t>CAIXA DE PASSAGEM COM TAMPA PARAFUSADA 40X40X12CM</t>
  </si>
  <si>
    <t>CABO ELETRÔNICO CATEGORIA 5E, INSTALADO EM EDIFICAÇÃO INSTITUCIONAL - FORNECIMENTO E INSTALAÇÃO. AF_11/2019</t>
  </si>
  <si>
    <t>TOMADA DE REDE RJ45 - FORNECIMENTO E INSTALAÇÃO. AF_11/2019</t>
  </si>
  <si>
    <t>TOMADA PARA TELEFONE RJ11 - FORNECIMENTO E INSTALAÇÃO. AF_11/2019</t>
  </si>
  <si>
    <t>15.01.03</t>
  </si>
  <si>
    <t>15.01.04</t>
  </si>
  <si>
    <t>15.01.05</t>
  </si>
  <si>
    <t>15.01.06</t>
  </si>
  <si>
    <t>15.01.07</t>
  </si>
  <si>
    <t>14.01.01</t>
  </si>
  <si>
    <t>14.01.02</t>
  </si>
  <si>
    <t>14.01.03</t>
  </si>
  <si>
    <t>14.01.04</t>
  </si>
  <si>
    <t>16.01.01</t>
  </si>
  <si>
    <t>16.01.02</t>
  </si>
  <si>
    <t>16.01.03</t>
  </si>
  <si>
    <t>16.01.04</t>
  </si>
  <si>
    <t>16.01.05</t>
  </si>
  <si>
    <t>16.01.06</t>
  </si>
  <si>
    <t>SISTEMA DE PROTEÇÃO DE DESCARGAS ATMOSFÉRICAS (SPDA)</t>
  </si>
  <si>
    <t>CORDOALHA DE COBRE NU 50 MM², NÃO ENTERRADA, COM ISOLADOR - FORNECIMENTO E INSTALAÇÃO. AF_12/2017</t>
  </si>
  <si>
    <t>CORDOALHA DE COBRE NU 16 MM², NÃO ENTERRADA, COM ISOLADOR - FORNECIMENTO E INSTALAÇÃO. AF_12/2017</t>
  </si>
  <si>
    <t>BARRA CHATA DE ALUMÍNIO 1/4"X 7/8" 6M</t>
  </si>
  <si>
    <r>
      <rPr>
        <sz val="9.5"/>
        <rFont val="Calibri"/>
        <family val="2"/>
      </rPr>
      <t>BARRA CHATA DE ALUMÍNIO 1/4 X "COM DUTO DE PROTEÇÃO DE 1" EM PVC RÍGIDO</t>
    </r>
  </si>
  <si>
    <t>barra</t>
  </si>
  <si>
    <t>TERMINAL REFORCADO DE PRESSAO PARA CABO DE 50MM2</t>
  </si>
  <si>
    <t>135163</t>
  </si>
  <si>
    <r>
      <rPr>
        <sz val="9.5"/>
        <rFont val="Calibri"/>
        <family val="2"/>
      </rPr>
      <t xml:space="preserve">BARRAMENTO 5 FUROS DE COBRE DE EQUIPOTENCIALIZAÇÃO PRINCIPAL INSTALADO
</t>
    </r>
    <r>
      <rPr>
        <sz val="9.5"/>
        <rFont val="Calibri"/>
        <family val="2"/>
      </rPr>
      <t>EM CAIXA 20X20CM</t>
    </r>
  </si>
  <si>
    <t>cj</t>
  </si>
  <si>
    <t>HASTE DE ATERRAMENTO 5/8 PARA SPDA - FORNECIMENTO E INSTALAÇÃO. AF_12/2017</t>
  </si>
  <si>
    <t>CAIXA DE INSPEÇÃO PARA ATERRAMENTO, CIRCULAR, EM POLIETILENO, DIÂMETRO INTERNO = 0,3 M. AF_12/2020</t>
  </si>
  <si>
    <t>BASE METÁLICA PARA MASTRO 1 ½ PARA SPDA - FORNECIMENTO E INSTALAÇÃO. AF_12/2017</t>
  </si>
  <si>
    <t>MASTRO 1 ½ PARA SPDA - FORNECIMENTO E INSTALAÇÃO. AF_12/2017</t>
  </si>
  <si>
    <t>CAPTOR TIPO FRANKLIN PARA SPDA - FORNECIMENTO E INSTALAÇÃO. AF_12/2017</t>
  </si>
  <si>
    <t>Subtotal item 16.01.00</t>
  </si>
  <si>
    <t>SUPORTE ISOLADOR PARA CORDOALHA DE COBRE - FORNECIMENTO E INSTALAÇÃO. AF_12/2017</t>
  </si>
  <si>
    <t>ABRIGO PARA HIDRANTE, 90X60X17CM, COM REGISTRO GLOBO ANGULAR 45 GRAUS 2 1/2", ADAPTADOR STORZ 2 1/2", MANGUEIRA DE INCÊNDIO 20M, REDUÇÃO 2 1/2" X 1 1/2" E ESGUICHO EM LATÃO 1 1/2" - FORNECIMENTO E INSTALAÇÃO. AF_10/2020</t>
  </si>
  <si>
    <t>18.01.01</t>
  </si>
  <si>
    <t>18.01.02</t>
  </si>
  <si>
    <t>18.01.03</t>
  </si>
  <si>
    <t>18.01.04</t>
  </si>
  <si>
    <t>18.01.05</t>
  </si>
  <si>
    <t>18.01.07</t>
  </si>
  <si>
    <t>18.01.08</t>
  </si>
  <si>
    <t>18.01.09</t>
  </si>
  <si>
    <t>18.01.10</t>
  </si>
  <si>
    <t>18.01.11</t>
  </si>
  <si>
    <t>18.01.12</t>
  </si>
  <si>
    <t>18.01.13</t>
  </si>
  <si>
    <t>BOTAO ALARME DE INCENDIO TIPO QUEBRE E APERTE</t>
  </si>
  <si>
    <t>BOTOEIRA (LIGA-DESLIGA) BLINDADA</t>
  </si>
  <si>
    <t>SIRENE 90 db</t>
  </si>
  <si>
    <t>DETECTOR DE TEMPERATURA ENDEREÇÁVEL</t>
  </si>
  <si>
    <t>CONJUNTO MOTOBOMBA DE RECALQUE POT=5CV VAZAO 12M3/H 63MCa</t>
  </si>
  <si>
    <t>QUADRO DE DISTRIBUIÇÃO DE ENERGIA EM PVC, DE EMBUTIR, SEM BARRAMENTO, PARA 6 DISJUNTORES -  FORNECIMENTO E INSTALAÇÃO. AF_10/2020</t>
  </si>
  <si>
    <t>VÁLVULA DE RETENÇÃO HORIZONTAL, DE BRONZE, ROSCÁVEL, 2 1/2" - FORNECIMENTO E INSTALAÇÃO. AF_08/2021</t>
  </si>
  <si>
    <t>REGISTRO DE GAVETA BRUTO, LATÃO, ROSCÁVEL, 2 1/2" - FORNECIMENTO E INSTALAÇÃO. AF_08/2021</t>
  </si>
  <si>
    <t>TUBO DE AÇO GALVANIZADO COM COSTURA, CLASSE MÉDIA, CONEXÃO RANHURADA, DN 65 (2 1/2"), INSTALADO EM PRUMADAS - FORNECIMENTO E INSTALAÇÃO. AF_10/2020</t>
  </si>
  <si>
    <t>COTOVELO 90 GRAUS, EM FERRO GALVANIZADO, CONEXÃO ROSQUEADA, DN 65 (2 1/2), INSTALADO EM RESERVAÇÃO DE ÁGUA DE EDIFICAÇÃO QUE POSSUA RESERVATÓRIO DE FIBRA/FIBROCIMENTO FORNECIMENTO E INSTALAÇÃO. AF_06/2016</t>
  </si>
  <si>
    <t>TÊ, EM AÇO, CONEXÃO RANHURADA, DN 65 (2 1/2"), INSTALADO EM PRUMADAS - FORNECIMENTO E INSTALAÇÃO. AF_10/2020</t>
  </si>
  <si>
    <t>HIDRANTE SUBTERRÂNEO PREDIAL (COM CURVA LONGA E CAIXA), DN 75 MM - FORNECIMENTO E INSTALAÇÃO. AF_10/2020</t>
  </si>
  <si>
    <t>EXTINTOR DE INCÊNDIO PORTÁTIL COM CARGA DE ÁGUA PRESSURIZADA DE 10 L, CLASSE A - FORNECIMENTO E INSTALAÇÃO. AF_10/2020_P</t>
  </si>
  <si>
    <t>EXTINTOR DE INCÊNDIO PORTÁTIL COM CARGA DE PQS DE 4 KG, CLASSE BC - FORNECIMENTO E INSTALAÇÃO. AF_10/2020_P</t>
  </si>
  <si>
    <t>EXTINTOR DE INCÊNDIO PORTÁTIL COM CARGA DE CO2 DE 6 KG, CLASSE BC - FORNECIMENTO E INSTALAÇÃO. AF_10/2020_P</t>
  </si>
  <si>
    <t>LUMINÁRIA DE EMERGÊNCIA, COM 30 LÂMPADAS LED DE 2 W, SEM REATOR - FORNECIMENTO  E INSTALAÇÃO. AF_02/2020</t>
  </si>
  <si>
    <t>18.01.14</t>
  </si>
  <si>
    <t>18.01.15</t>
  </si>
  <si>
    <t>CONEXÃO COM SOLDA EXOTÉRMICA ENTRE CORDOALHAS "T" 50MM² P/ 16MM²</t>
  </si>
  <si>
    <t>MOLDE EM GRAFITE EM DERIVAÇÃO EM "X" PARA SOLDA EXOTERMICA</t>
  </si>
  <si>
    <t>PLANTIO DE ÁRVORE ORNAMENTAL COM ALTURA DE MUDA MENOR OU IGUAL A 2,00M. AF_05/2018</t>
  </si>
  <si>
    <t>04.03.02</t>
  </si>
  <si>
    <t>04.03.04</t>
  </si>
  <si>
    <t>04.03.05</t>
  </si>
  <si>
    <t>04.03.06</t>
  </si>
  <si>
    <t>04.03.07</t>
  </si>
  <si>
    <t>04.03.08</t>
  </si>
  <si>
    <t>04.03.09</t>
  </si>
  <si>
    <t>04.03.10</t>
  </si>
  <si>
    <t xml:space="preserve"> FORRO EM DRYWALL (GESSO ACARTONADO), PARA AMBIENTES COMERCIAIS, INCLUSIVE ESTRUTURA DE FIXAÇÃO.  AF_05/2017_P</t>
  </si>
  <si>
    <t>TUBO EM COBRE FLEXÍVEL, DN 1/4", COM ISOLAMENTO, INSTALADO EM FORRO, PARA RAMAL DE ALIMENTAÇÃO DE AR CONDICIONADO, INCLUSO FIXADOR. AF_11/2021</t>
  </si>
  <si>
    <t>TUBO EM COBRE FLEXÍVEL, DN 3/8", COM ISOLAMENTO, INSTALADO EM FORRO, PARA RAMAL DE ALIMENTAÇÃO DE AR CONDICIONADO, INCLUSO FIXADOR. AF_11/2021</t>
  </si>
  <si>
    <t>TUBO EM COBRE FLEXÍVEL, DN 1/2", COM ISOLAMENTO, INSTALADO EM FORRO, PARA RAMAL DE ALIMENTAÇÃO DE AR CONDICIONADO, INCLUSO FIXADOR. AF_11/2021</t>
  </si>
  <si>
    <t>TUBO EM COBRE RÍGIDO, DN 15 MM, CLASSE E, COM ISOLAMENTO, INSTALADO EM RAMAL DE DISTRIBUIÇÃO FORNECIMENTO E INSTALAÇÃO. AF_12/2015</t>
  </si>
  <si>
    <t>TUBO EM COBRE RÍGIDO, DN 22 MM, CLASSE E, COM ISOLAMENTO, INSTALADO EM  RAMAL DE DISTRIBUIÇÃO FORNECIMENTO E INSTALAÇÃO. AF_12/2015</t>
  </si>
  <si>
    <t>TUBO EM COBRE FLEXÍVEL, DN 5/8", COM ISOLAMENTO, INSTALADO EM FORRO, PARA RAMAL DE ALIMENTAÇÃO DE AR CONDICIONADO, INCLUSO FIXADOR. AF_11/2021</t>
  </si>
  <si>
    <t>GUINDASTE HIDRÁULICO AUTOPROPELIDO, COM LANÇA TELESCÓPICA 40 M, CAPACIDADE MÁXIMA 60 T, POTÊNCIA 260 KW - CHP DIURNO. AF_03/2016</t>
  </si>
  <si>
    <t>CHP</t>
  </si>
  <si>
    <t>COTOVELO EM COBRE, DN 22 MM, 90 GRAUS, SEM ANEL DE SOLDA, INSTALADO EM RAMAL DE DISTRIBUIÇÃO FORNECIMENTO E INSTALAÇÃO. AF_12/2015</t>
  </si>
  <si>
    <t>LUVA EM COBRE, DN 15 MM, SEM ANEL DE SOLDA, INSTALADO EM RAMAL DE DISTRIBUIÇÃO FORNECIMENTO E INSTALAÇÃO. AF_12/2015</t>
  </si>
  <si>
    <t>LUVA EM COBRE, DN 22 MM, SEM ANEL DE SOLDA, INSTALADO EM RAMAL DE DIST UN CR 14,00
RIBUIÇÃO FORNECIMENTO E INSTALAÇÃO. AF_12/2015</t>
  </si>
  <si>
    <t>02.01.00</t>
  </si>
  <si>
    <t>02.01.01</t>
  </si>
  <si>
    <t>02.01.02</t>
  </si>
  <si>
    <t>04.02.02</t>
  </si>
  <si>
    <t>04.02.03</t>
  </si>
  <si>
    <t>04.02.04</t>
  </si>
  <si>
    <t>04.02.05</t>
  </si>
  <si>
    <t>04.02.06</t>
  </si>
  <si>
    <t>04.02.07</t>
  </si>
  <si>
    <t>04.02.08</t>
  </si>
  <si>
    <t>16.01.07</t>
  </si>
  <si>
    <t>16.01.08</t>
  </si>
  <si>
    <t>16.01.09</t>
  </si>
  <si>
    <t>16.01.10</t>
  </si>
  <si>
    <t>16.01.11</t>
  </si>
  <si>
    <t>16.01.12</t>
  </si>
  <si>
    <t>16.01.13</t>
  </si>
  <si>
    <t>16.01.14</t>
  </si>
  <si>
    <t>MÊS 7</t>
  </si>
  <si>
    <t>MÊS 8</t>
  </si>
  <si>
    <t>MÊS 9</t>
  </si>
  <si>
    <t>MÊS 10</t>
  </si>
  <si>
    <t>MÊS 11</t>
  </si>
  <si>
    <t>MÊS 12</t>
  </si>
  <si>
    <t>19.00.00</t>
  </si>
  <si>
    <t>20.00.00</t>
  </si>
  <si>
    <t>04.01.00</t>
  </si>
  <si>
    <t>04.01.01</t>
  </si>
  <si>
    <t>04.02.09</t>
  </si>
  <si>
    <t>04.03.11</t>
  </si>
  <si>
    <t>04.03.12</t>
  </si>
  <si>
    <t>05.02.00</t>
  </si>
  <si>
    <t>05.02.01</t>
  </si>
  <si>
    <t>05.02.02</t>
  </si>
  <si>
    <t>05.02.03</t>
  </si>
  <si>
    <t>05.02.04</t>
  </si>
  <si>
    <t>05.02.05</t>
  </si>
  <si>
    <t>05.02.06</t>
  </si>
  <si>
    <t>05.02.07</t>
  </si>
  <si>
    <t>05.02.08</t>
  </si>
  <si>
    <t>05.03.00</t>
  </si>
  <si>
    <t>05.03.01</t>
  </si>
  <si>
    <t>05.03.02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</si>
  <si>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</si>
  <si>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</si>
  <si>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</si>
  <si>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</si>
  <si>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</si>
  <si>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</si>
  <si>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</si>
  <si>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</si>
  <si>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07.01.00</t>
  </si>
  <si>
    <t>07.01.01</t>
  </si>
  <si>
    <t>07.01.02</t>
  </si>
  <si>
    <t>07.01.03</t>
  </si>
  <si>
    <t>07.01.04</t>
  </si>
  <si>
    <t>07.01.05</t>
  </si>
  <si>
    <t>07.01.06</t>
  </si>
  <si>
    <t>07.01.07</t>
  </si>
  <si>
    <t>07.01.08</t>
  </si>
  <si>
    <t>08.01.00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</si>
  <si>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</si>
  <si>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</si>
  <si>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</si>
  <si>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</si>
  <si>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</si>
  <si>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</si>
  <si>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</si>
  <si>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</si>
  <si>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</si>
  <si>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</si>
  <si>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</si>
  <si>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</si>
  <si>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08.02.00</t>
  </si>
  <si>
    <t>08.02.01</t>
  </si>
  <si>
    <t>08.02.02</t>
  </si>
  <si>
    <t>08.02.03</t>
  </si>
  <si>
    <t>08.02.04</t>
  </si>
  <si>
    <t>09.01.00</t>
  </si>
  <si>
    <t>PORTÕES</t>
  </si>
  <si>
    <t>10.01.01</t>
  </si>
  <si>
    <t>11.01.01</t>
  </si>
  <si>
    <t>11.01.02</t>
  </si>
  <si>
    <t>11.01.03</t>
  </si>
  <si>
    <t>11.01.04</t>
  </si>
  <si>
    <t>11.01.05</t>
  </si>
  <si>
    <t>11.02.01</t>
  </si>
  <si>
    <t>11.02.02</t>
  </si>
  <si>
    <t>11.03.01</t>
  </si>
  <si>
    <t>11.03.02</t>
  </si>
  <si>
    <t>11.03.03</t>
  </si>
  <si>
    <t>11.04.00</t>
  </si>
  <si>
    <t>11.04.01</t>
  </si>
  <si>
    <t>11.04.02</t>
  </si>
  <si>
    <t>11.04.03</t>
  </si>
  <si>
    <t>11.04.04</t>
  </si>
  <si>
    <t>11.04.05</t>
  </si>
  <si>
    <t>12.01.03</t>
  </si>
  <si>
    <t>12.01.04</t>
  </si>
  <si>
    <t>14.02.00</t>
  </si>
  <si>
    <t>14.02.01</t>
  </si>
  <si>
    <t>14.02.02</t>
  </si>
  <si>
    <t>14.03.00</t>
  </si>
  <si>
    <t>14.03.01</t>
  </si>
  <si>
    <t>14.03.02</t>
  </si>
  <si>
    <t>14.04.00</t>
  </si>
  <si>
    <t>14.04.01</t>
  </si>
  <si>
    <t>14.05.00</t>
  </si>
  <si>
    <t>14.05.01</t>
  </si>
  <si>
    <t>14.05.02</t>
  </si>
  <si>
    <t>19.01.01</t>
  </si>
  <si>
    <t>19.01.03</t>
  </si>
  <si>
    <t>19.01.04</t>
  </si>
  <si>
    <t>19.01.05</t>
  </si>
  <si>
    <t>19.01.06</t>
  </si>
  <si>
    <t>19.01.07</t>
  </si>
  <si>
    <t>20.01.01</t>
  </si>
  <si>
    <t>20.01.02</t>
  </si>
  <si>
    <t>20.01.03</t>
  </si>
  <si>
    <t>20.01.04</t>
  </si>
  <si>
    <t>20.01.05</t>
  </si>
  <si>
    <t>20.01.06</t>
  </si>
  <si>
    <t>20.01.07</t>
  </si>
  <si>
    <t>20.01.08</t>
  </si>
  <si>
    <t>20.01.09</t>
  </si>
  <si>
    <t>20.01.10</t>
  </si>
  <si>
    <t>20.01.11</t>
  </si>
  <si>
    <t>20.01.12</t>
  </si>
  <si>
    <t>20.01.13</t>
  </si>
  <si>
    <t>20.01.14</t>
  </si>
  <si>
    <t>20.01.15</t>
  </si>
  <si>
    <t>21.00.00</t>
  </si>
  <si>
    <t>21.01.01</t>
  </si>
  <si>
    <t>21.01.02</t>
  </si>
  <si>
    <t>22.00.00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</si>
  <si>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</si>
  <si>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</si>
  <si>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</si>
  <si>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</si>
  <si>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</si>
  <si>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</si>
  <si>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</si>
  <si>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</si>
  <si>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</si>
  <si>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</si>
  <si>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</si>
  <si>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</si>
  <si>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</si>
  <si>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</si>
  <si>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</si>
  <si>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</si>
  <si>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</si>
  <si>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</si>
  <si>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</si>
  <si>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</si>
  <si>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</si>
  <si>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</si>
  <si>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</si>
  <si>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</si>
  <si>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</si>
  <si>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</si>
  <si>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</si>
  <si>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</si>
  <si>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</si>
  <si>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15.01.37</t>
  </si>
  <si>
    <t>15.01.38</t>
  </si>
  <si>
    <t>15.01.39</t>
  </si>
  <si>
    <t>15.01.40</t>
  </si>
  <si>
    <t>15.01.41</t>
  </si>
  <si>
    <t>15.01.42</t>
  </si>
  <si>
    <t>15.01.43</t>
  </si>
  <si>
    <t>15.01.44</t>
  </si>
  <si>
    <t>15.01.45</t>
  </si>
  <si>
    <t>15.01.46</t>
  </si>
  <si>
    <t>15.01.47</t>
  </si>
  <si>
    <t>15.02.00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</si>
  <si>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</si>
  <si>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</si>
  <si>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</si>
  <si>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</si>
  <si>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</si>
  <si>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</si>
  <si>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</si>
  <si>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</si>
  <si>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</si>
  <si>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</si>
  <si>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</si>
  <si>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</si>
  <si>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</si>
  <si>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</si>
  <si>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</si>
  <si>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15.02.16</t>
  </si>
  <si>
    <t>15.02.17</t>
  </si>
  <si>
    <t>15.02.18</t>
  </si>
  <si>
    <t>15.02.19</t>
  </si>
  <si>
    <t>15.02.20</t>
  </si>
  <si>
    <t>15.02.21</t>
  </si>
  <si>
    <t>15.02.22</t>
  </si>
  <si>
    <t>15.02.23</t>
  </si>
  <si>
    <t>15.02.24</t>
  </si>
  <si>
    <t>15.02.25</t>
  </si>
  <si>
    <t>15.02.26</t>
  </si>
  <si>
    <t>15.02.27</t>
  </si>
  <si>
    <t>15.02.28</t>
  </si>
  <si>
    <t>15.02.29</t>
  </si>
  <si>
    <t>15.02.30</t>
  </si>
  <si>
    <t>15.02.31</t>
  </si>
  <si>
    <t>15.02.32</t>
  </si>
  <si>
    <t>15.02.33</t>
  </si>
  <si>
    <t>15.02.34</t>
  </si>
  <si>
    <t>15.02.35</t>
  </si>
  <si>
    <t>15.02.36</t>
  </si>
  <si>
    <t>15.02.37</t>
  </si>
  <si>
    <t>15.02.38</t>
  </si>
  <si>
    <t>15.02.39</t>
  </si>
  <si>
    <t>15.02.40</t>
  </si>
  <si>
    <t>15.02.41</t>
  </si>
  <si>
    <t>15.02.42</t>
  </si>
  <si>
    <t>15.03.00</t>
  </si>
  <si>
    <t>15.03.01</t>
  </si>
  <si>
    <t>15.03.02</t>
  </si>
  <si>
    <t>15.03.03</t>
  </si>
  <si>
    <t>15.03.04</t>
  </si>
  <si>
    <t>15.03.05</t>
  </si>
  <si>
    <t>15.03.06</t>
  </si>
  <si>
    <t>15.03.07</t>
  </si>
  <si>
    <t>15.03.08</t>
  </si>
  <si>
    <t>15.03.09</t>
  </si>
  <si>
    <t>15.03.10</t>
  </si>
  <si>
    <t>15.03.11</t>
  </si>
  <si>
    <t>15.03.12</t>
  </si>
  <si>
    <t>15.03.13</t>
  </si>
  <si>
    <t>15.03.14</t>
  </si>
  <si>
    <t>15.03.15</t>
  </si>
  <si>
    <t>15.04.00</t>
  </si>
  <si>
    <t>15.04.01</t>
  </si>
  <si>
    <t>15.04.02</t>
  </si>
  <si>
    <t>15.04.03</t>
  </si>
  <si>
    <t>15.04.04</t>
  </si>
  <si>
    <t>15.04.05</t>
  </si>
  <si>
    <t>15.04.06</t>
  </si>
  <si>
    <t>15.04.07</t>
  </si>
  <si>
    <t>15.04.08</t>
  </si>
  <si>
    <t>15.04.09</t>
  </si>
  <si>
    <t>15.04.10</t>
  </si>
  <si>
    <t>15.04.11</t>
  </si>
  <si>
    <t>15.04.12</t>
  </si>
  <si>
    <t>15.04.13</t>
  </si>
  <si>
    <t>15.04.14</t>
  </si>
  <si>
    <t>15.04.15</t>
  </si>
  <si>
    <t>15.04.16</t>
  </si>
  <si>
    <t>15.04.17</t>
  </si>
  <si>
    <t>15.05.00</t>
  </si>
  <si>
    <t>15.05.01</t>
  </si>
  <si>
    <t>15.05.02</t>
  </si>
  <si>
    <t>15.05.03</t>
  </si>
  <si>
    <t>15.05.04</t>
  </si>
  <si>
    <t>15.05.05</t>
  </si>
  <si>
    <t>15.05.06</t>
  </si>
  <si>
    <t>15.05.07</t>
  </si>
  <si>
    <t>15.06.00</t>
  </si>
  <si>
    <t>15.06.01</t>
  </si>
  <si>
    <t>15.06.02</t>
  </si>
  <si>
    <t>15.06.03</t>
  </si>
  <si>
    <t>15.06.04</t>
  </si>
  <si>
    <t>15.06.05</t>
  </si>
  <si>
    <t>15.06.06</t>
  </si>
  <si>
    <t>15.06.07</t>
  </si>
  <si>
    <t>15.06.08</t>
  </si>
  <si>
    <t>16.01.15</t>
  </si>
  <si>
    <t>16.01.16</t>
  </si>
  <si>
    <t>16.01.17</t>
  </si>
  <si>
    <t>16.01.18</t>
  </si>
  <si>
    <t>16.01.19</t>
  </si>
  <si>
    <t>16.01.20</t>
  </si>
  <si>
    <t>16.01.21</t>
  </si>
  <si>
    <t>16.01.22</t>
  </si>
  <si>
    <t>16.01.23</t>
  </si>
  <si>
    <t>16.01.24</t>
  </si>
  <si>
    <t>16.01.25</t>
  </si>
  <si>
    <t>16.01.26</t>
  </si>
  <si>
    <t>16.01.27</t>
  </si>
  <si>
    <t>16.01.28</t>
  </si>
  <si>
    <t>16.01.29</t>
  </si>
  <si>
    <t>16.01.30</t>
  </si>
  <si>
    <t>16.01.31</t>
  </si>
  <si>
    <t>16.01.32</t>
  </si>
  <si>
    <t>16.01.33</t>
  </si>
  <si>
    <t>16.01.34</t>
  </si>
  <si>
    <t>16.01.35</t>
  </si>
  <si>
    <t>16.01.36</t>
  </si>
  <si>
    <t>16.01.37</t>
  </si>
  <si>
    <t>16.01.38</t>
  </si>
  <si>
    <t>16.01.39</t>
  </si>
  <si>
    <t>16.01.40</t>
  </si>
  <si>
    <t>16.01.41</t>
  </si>
  <si>
    <t>16.01.42</t>
  </si>
  <si>
    <t>16.01.43</t>
  </si>
  <si>
    <t>16.01.44</t>
  </si>
  <si>
    <t>16.01.45</t>
  </si>
  <si>
    <t>16.01.46</t>
  </si>
  <si>
    <t>16.01.47</t>
  </si>
  <si>
    <t>16.01.48</t>
  </si>
  <si>
    <t>16.01.49</t>
  </si>
  <si>
    <t>16.01.50</t>
  </si>
  <si>
    <t>16.01.51</t>
  </si>
  <si>
    <t>16.01.52</t>
  </si>
  <si>
    <t>16.01.53</t>
  </si>
  <si>
    <t>16.01.54</t>
  </si>
  <si>
    <t>16.01.55</t>
  </si>
  <si>
    <t>16.01.56</t>
  </si>
  <si>
    <t>16.01.57</t>
  </si>
  <si>
    <t>16.01.58</t>
  </si>
  <si>
    <t>16.01.59</t>
  </si>
  <si>
    <t>16.01.60</t>
  </si>
  <si>
    <t>16.01.61</t>
  </si>
  <si>
    <t>16.01.62</t>
  </si>
  <si>
    <t>16.01.63</t>
  </si>
  <si>
    <t>16.01.64</t>
  </si>
  <si>
    <t>16.01.65</t>
  </si>
  <si>
    <t>16.01.66</t>
  </si>
  <si>
    <t>16.01.67</t>
  </si>
  <si>
    <t>16.01.68</t>
  </si>
  <si>
    <t>16.01.69</t>
  </si>
  <si>
    <t>16.01.70</t>
  </si>
  <si>
    <t>19.01.17</t>
  </si>
  <si>
    <t>19.01.18</t>
  </si>
  <si>
    <t>19.01.19</t>
  </si>
  <si>
    <t>19.01.20</t>
  </si>
  <si>
    <t>19.01.21</t>
  </si>
  <si>
    <t>19.01.22</t>
  </si>
  <si>
    <t>19.01.23</t>
  </si>
  <si>
    <t>19.01.24</t>
  </si>
  <si>
    <t>19.01.25</t>
  </si>
  <si>
    <t>19.01.26</t>
  </si>
  <si>
    <t>20.01.16</t>
  </si>
  <si>
    <t>20.01.17</t>
  </si>
  <si>
    <t>20.01.18</t>
  </si>
  <si>
    <t>20.01.19</t>
  </si>
  <si>
    <t>INSTALAÇÕES MECÂNICAS E DE UTILIDADES - AR CONDICIONADO VRF</t>
  </si>
  <si>
    <t>01.00.00 - SERVIÇOS PRELIMINARES - SUBTOTAL</t>
  </si>
  <si>
    <t>04.00.00 - FUNDAÇÕES - SUBTOTAL</t>
  </si>
  <si>
    <t>11.00.00 - REVESTIMENTO - SUBTOTAL</t>
  </si>
  <si>
    <t>12.00.00 - PAVIMENTAÇÃO - SUBTOTAL</t>
  </si>
  <si>
    <t>13.00.00 - SOLEIRAS, RODAPÉS E PEITORIS - SUBTOTAL</t>
  </si>
  <si>
    <t>14.00.00 - PINTURA - SUBTOTAL</t>
  </si>
  <si>
    <t>16.00.00 - INSTALAÇÕES ELÉTRICAS TELEFONICA E CABEAMENTO ESTRUTURADO - SUBTOTAL</t>
  </si>
  <si>
    <t>18.00.00 - SISTEMA DE PROTEÇÃO DE DESCARGAS ATMOSFÉRICAS (SPDA)</t>
  </si>
  <si>
    <t>19.00.00 - INSTALAÇÕES MECÂNICAS E DE UTILIDADES - AR CONDICIONADO VRF - SUBTOTAL</t>
  </si>
  <si>
    <t>20.00.00 - INSTALAÇÕES DE COMBATE E PREVENÇÃO A INCÊNDIO - SUBTOTAL</t>
  </si>
  <si>
    <t>Subtotal item 03.00.00</t>
  </si>
  <si>
    <t>Subtotal item 04.03.00</t>
  </si>
  <si>
    <t>Subtotal item 05.01.00</t>
  </si>
  <si>
    <t>Subtotal item 05.02.00</t>
  </si>
  <si>
    <t>Subtotal item 05.03.00</t>
  </si>
  <si>
    <t>Subtotal item 06.01.00</t>
  </si>
  <si>
    <t>Sub-total item 07.01.00</t>
  </si>
  <si>
    <t>Sub-total item 08.01.00</t>
  </si>
  <si>
    <t>Subtotal item 08.02.00</t>
  </si>
  <si>
    <t>Subtotal item 09.01.00</t>
  </si>
  <si>
    <t>Sub-total item 10.01.00</t>
  </si>
  <si>
    <t>Sub-total item  11.01.00</t>
  </si>
  <si>
    <t>Sub-total item 11.02.00</t>
  </si>
  <si>
    <t>Sub-total item 11.03.00</t>
  </si>
  <si>
    <t>Sub-total item  11.04.00</t>
  </si>
  <si>
    <t>Sub-total item 14.01.00</t>
  </si>
  <si>
    <t>Sub-total item 14.02.00</t>
  </si>
  <si>
    <t>Sub-total item 14.03.00</t>
  </si>
  <si>
    <t>Sub-total item 14.04.00</t>
  </si>
  <si>
    <t>Sub-total item 14.05.00</t>
  </si>
  <si>
    <t>Sub-total item 15.01.00</t>
  </si>
  <si>
    <t>Subtotal item   15.02.00</t>
  </si>
  <si>
    <t>Subtotal item   15.03.00</t>
  </si>
  <si>
    <t>Subtotal item   15.04.00</t>
  </si>
  <si>
    <t>Subtotal item   15.05.00</t>
  </si>
  <si>
    <t>Subtotal item   15.06.00</t>
  </si>
  <si>
    <t>Subtotal item 18.01.00</t>
  </si>
  <si>
    <t>Subtotal item 19.01.00</t>
  </si>
  <si>
    <t>Subtotal item 20.01.00</t>
  </si>
  <si>
    <t>Subtotal item 21.01.00</t>
  </si>
  <si>
    <t>Subtotal item 22.00.00</t>
  </si>
  <si>
    <t>03.00.00 - MOVIMENTO DE TERRA</t>
  </si>
  <si>
    <t>07.00.00 - ALVENARIA- SUBTOTAL</t>
  </si>
  <si>
    <t>15.00.00 - INSTALAÇÕES HIDRÁULICAS, SANITÁRIAS E ÁGUAS PLUVIAIS - SUBTOTAL</t>
  </si>
  <si>
    <t>19.00.00 - INSTALAÇÕES MECÂNICAS E DE UTILIDADES - AR CONDICIONADO VRF – SUBTOTAL</t>
  </si>
  <si>
    <t>20.00.00 - INSTALAÇÕES DE COMBATE E PREVENÇÃO A INCÊNDIO – SUBTOTAL</t>
  </si>
  <si>
    <t>08.00.00 - ESQUADRIAS - SUBTOTAL</t>
  </si>
  <si>
    <t>09.00.00 - PORTÕES- SUBTOTAL</t>
  </si>
  <si>
    <t>10.00.00 - COBERTURA- SUBTOTAL</t>
  </si>
  <si>
    <t>05.00.00 - ESTRUTURA DE CONCRETO- SUBTOTAL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</si>
  <si>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</si>
  <si>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</si>
  <si>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</si>
  <si>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</si>
  <si>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</si>
  <si>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</si>
  <si>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</si>
  <si>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</si>
  <si>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</si>
  <si>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</si>
  <si>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SUBTOTAL DE TODOS OS SERVIÇOS (SEM BDI)</t>
  </si>
  <si>
    <t>ESTRUTURAS METÁLICAS - PERFIS W</t>
  </si>
  <si>
    <t>PILAR METÁLICO PERFIL LAMINADO ASTM A572 G.50, EM AÇO ESTRUTURAL, COM CONEXÕES SOLDADAS, INCLUSOS MÃO DE OBRA, TRANSPORTE E IÇAMENTO UTILIZANDO GUINDASTE - FORNECIMENTO E INSTALAÇÃO. AF_01/2020_P</t>
  </si>
  <si>
    <t>VIGA METÁLICA EM PERFIL LAMINADO ASTM A572 G.50, EM AÇO ESTRUTURAL, COM CONEXÕES SOLDADAS, INCLUSOS MÃO DE OBRA, TRANSPORTE E IÇAMENTO UTILIZANDO GUINDASTE - FORNECIMENTO E INSTALAÇÃO. AF_01/2020_P</t>
  </si>
  <si>
    <t>06.00.00 - ESTRUTURAS METÁLICAS - PERFIS W - SUBTOTAL</t>
  </si>
  <si>
    <t>CRONOGRAMA FÍSICO - PARTE 1/2</t>
  </si>
  <si>
    <t>CRONOGRAMA FÍSICO - PARTE 2/2</t>
  </si>
  <si>
    <t>INSC. ESTADUAL 315.076.056.114</t>
  </si>
  <si>
    <t>Franca/SP</t>
  </si>
  <si>
    <t>sexta-feira, 18 de junho de 2022</t>
  </si>
  <si>
    <r>
      <rPr>
        <b/>
        <sz val="8"/>
        <color theme="1"/>
        <rFont val="Calibri"/>
        <family val="2"/>
        <scheme val="minor"/>
      </rPr>
      <t>01.00.00 </t>
    </r>
    <r>
      <rPr>
        <sz val="8"/>
        <color theme="1"/>
        <rFont val="Calibri"/>
        <family val="2"/>
        <scheme val="minor"/>
      </rPr>
      <t xml:space="preserve">  SERVIÇOS PRELIMINARES </t>
    </r>
  </si>
  <si>
    <r>
      <rPr>
        <b/>
        <sz val="8"/>
        <color theme="1"/>
        <rFont val="Calibri"/>
        <family val="2"/>
        <scheme val="minor"/>
      </rPr>
      <t>02.00.00</t>
    </r>
    <r>
      <rPr>
        <sz val="8"/>
        <color theme="1"/>
        <rFont val="Calibri"/>
        <family val="2"/>
        <scheme val="minor"/>
      </rPr>
      <t xml:space="preserve"> - CANTEIRO DE OBRAS</t>
    </r>
  </si>
  <si>
    <r>
      <rPr>
        <b/>
        <sz val="8"/>
        <color theme="1"/>
        <rFont val="Calibri"/>
        <family val="2"/>
        <scheme val="minor"/>
      </rPr>
      <t>03.00.00</t>
    </r>
    <r>
      <rPr>
        <sz val="8"/>
        <color theme="1"/>
        <rFont val="Calibri"/>
        <family val="2"/>
        <scheme val="minor"/>
      </rPr>
      <t xml:space="preserve"> - MOVIMENTO DE TERRA</t>
    </r>
  </si>
  <si>
    <r>
      <rPr>
        <b/>
        <sz val="8"/>
        <color theme="1"/>
        <rFont val="Calibri"/>
        <family val="2"/>
        <scheme val="minor"/>
      </rPr>
      <t>04.00.00</t>
    </r>
    <r>
      <rPr>
        <sz val="8"/>
        <color theme="1"/>
        <rFont val="Calibri"/>
        <family val="2"/>
        <scheme val="minor"/>
      </rPr>
      <t xml:space="preserve"> - FUNDAÇÕES</t>
    </r>
  </si>
  <si>
    <r>
      <rPr>
        <b/>
        <sz val="8"/>
        <color theme="1"/>
        <rFont val="Calibri"/>
        <family val="2"/>
        <scheme val="minor"/>
      </rPr>
      <t>05.00.00</t>
    </r>
    <r>
      <rPr>
        <sz val="8"/>
        <color theme="1"/>
        <rFont val="Calibri"/>
        <family val="2"/>
        <scheme val="minor"/>
      </rPr>
      <t xml:space="preserve"> - ESTRUTURA DE CONCRETO</t>
    </r>
  </si>
  <si>
    <r>
      <rPr>
        <b/>
        <sz val="8"/>
        <color theme="1"/>
        <rFont val="Calibri"/>
        <family val="2"/>
        <scheme val="minor"/>
      </rPr>
      <t>06.00.00</t>
    </r>
    <r>
      <rPr>
        <sz val="8"/>
        <color theme="1"/>
        <rFont val="Calibri"/>
        <family val="2"/>
        <scheme val="minor"/>
      </rPr>
      <t xml:space="preserve"> - ESTRUTURAS METÁLICAS - PERFIS W</t>
    </r>
  </si>
  <si>
    <r>
      <rPr>
        <b/>
        <sz val="8"/>
        <color theme="1"/>
        <rFont val="Calibri"/>
        <family val="2"/>
        <scheme val="minor"/>
      </rPr>
      <t>07.00.00</t>
    </r>
    <r>
      <rPr>
        <sz val="8"/>
        <color theme="1"/>
        <rFont val="Calibri"/>
        <family val="2"/>
        <scheme val="minor"/>
      </rPr>
      <t xml:space="preserve"> -ALVENARIA</t>
    </r>
  </si>
  <si>
    <r>
      <rPr>
        <b/>
        <sz val="8"/>
        <color theme="1"/>
        <rFont val="Calibri"/>
        <family val="2"/>
        <scheme val="minor"/>
      </rPr>
      <t>08.00.00</t>
    </r>
    <r>
      <rPr>
        <sz val="8"/>
        <color theme="1"/>
        <rFont val="Calibri"/>
        <family val="2"/>
        <scheme val="minor"/>
      </rPr>
      <t xml:space="preserve"> -ESQUADRIAS </t>
    </r>
  </si>
  <si>
    <r>
      <rPr>
        <b/>
        <sz val="8"/>
        <color theme="1"/>
        <rFont val="Calibri"/>
        <family val="2"/>
        <scheme val="minor"/>
      </rPr>
      <t>09.00.00</t>
    </r>
    <r>
      <rPr>
        <sz val="8"/>
        <color theme="1"/>
        <rFont val="Calibri"/>
        <family val="2"/>
        <scheme val="minor"/>
      </rPr>
      <t xml:space="preserve"> -PORTÕES </t>
    </r>
  </si>
  <si>
    <r>
      <rPr>
        <b/>
        <sz val="8"/>
        <color theme="1"/>
        <rFont val="Calibri"/>
        <family val="2"/>
        <scheme val="minor"/>
      </rPr>
      <t>10.00.00</t>
    </r>
    <r>
      <rPr>
        <sz val="8"/>
        <color theme="1"/>
        <rFont val="Calibri"/>
        <family val="2"/>
        <scheme val="minor"/>
      </rPr>
      <t xml:space="preserve"> -COBERTURA</t>
    </r>
  </si>
  <si>
    <r>
      <rPr>
        <b/>
        <sz val="8"/>
        <color theme="1"/>
        <rFont val="Calibri"/>
        <family val="2"/>
        <scheme val="minor"/>
      </rPr>
      <t>11.00.00</t>
    </r>
    <r>
      <rPr>
        <sz val="8"/>
        <color theme="1"/>
        <rFont val="Calibri"/>
        <family val="2"/>
        <scheme val="minor"/>
      </rPr>
      <t xml:space="preserve"> - REVESTIMENTO </t>
    </r>
  </si>
  <si>
    <r>
      <rPr>
        <b/>
        <sz val="8"/>
        <color theme="1"/>
        <rFont val="Calibri"/>
        <family val="2"/>
        <scheme val="minor"/>
      </rPr>
      <t>12.00.00</t>
    </r>
    <r>
      <rPr>
        <sz val="8"/>
        <color theme="1"/>
        <rFont val="Calibri"/>
        <family val="2"/>
        <scheme val="minor"/>
      </rPr>
      <t xml:space="preserve"> - PAVIMENTAÇÃO</t>
    </r>
  </si>
  <si>
    <r>
      <rPr>
        <b/>
        <sz val="8"/>
        <color theme="1"/>
        <rFont val="Calibri"/>
        <family val="2"/>
        <scheme val="minor"/>
      </rPr>
      <t>13.00.00</t>
    </r>
    <r>
      <rPr>
        <sz val="8"/>
        <color theme="1"/>
        <rFont val="Calibri"/>
        <family val="2"/>
        <scheme val="minor"/>
      </rPr>
      <t xml:space="preserve"> - SOLEIRAS, RODAPÉS E PEITORIS </t>
    </r>
  </si>
  <si>
    <r>
      <rPr>
        <b/>
        <sz val="8"/>
        <color theme="1"/>
        <rFont val="Calibri"/>
        <family val="2"/>
        <scheme val="minor"/>
      </rPr>
      <t xml:space="preserve">14.00.00 </t>
    </r>
    <r>
      <rPr>
        <sz val="8"/>
        <color theme="1"/>
        <rFont val="Calibri"/>
        <family val="2"/>
        <scheme val="minor"/>
      </rPr>
      <t xml:space="preserve">- PINTURA </t>
    </r>
  </si>
  <si>
    <r>
      <rPr>
        <b/>
        <sz val="8"/>
        <color theme="1"/>
        <rFont val="Calibri"/>
        <family val="2"/>
        <scheme val="minor"/>
      </rPr>
      <t>15.00.00</t>
    </r>
    <r>
      <rPr>
        <sz val="8"/>
        <color theme="1"/>
        <rFont val="Calibri"/>
        <family val="2"/>
        <scheme val="minor"/>
      </rPr>
      <t xml:space="preserve"> INSTALAÇÕES HIDRÁULICAS, SANITÁRIAS E ÁGUAS PLUVIAIS </t>
    </r>
  </si>
  <si>
    <r>
      <rPr>
        <b/>
        <sz val="8"/>
        <color theme="1"/>
        <rFont val="Calibri"/>
        <family val="2"/>
        <scheme val="minor"/>
      </rPr>
      <t>16.00.00</t>
    </r>
    <r>
      <rPr>
        <sz val="8"/>
        <color theme="1"/>
        <rFont val="Calibri"/>
        <family val="2"/>
        <scheme val="minor"/>
      </rPr>
      <t xml:space="preserve"> - INSTALAÇÕES ELÉTRICAS TELEFONICA E CABEAMENTO ESTRUTURADO</t>
    </r>
  </si>
  <si>
    <r>
      <rPr>
        <b/>
        <sz val="8"/>
        <color theme="1"/>
        <rFont val="Calibri"/>
        <family val="2"/>
        <scheme val="minor"/>
      </rPr>
      <t>18.00.00</t>
    </r>
    <r>
      <rPr>
        <sz val="8"/>
        <color theme="1"/>
        <rFont val="Calibri"/>
        <family val="2"/>
        <scheme val="minor"/>
      </rPr>
      <t xml:space="preserve"> - SISTEMA DE PROTEÇÃO DE DESCARGAS ATMOSFÉRICAS (SPDA)</t>
    </r>
  </si>
  <si>
    <r>
      <rPr>
        <b/>
        <sz val="8"/>
        <color theme="1"/>
        <rFont val="Calibri"/>
        <family val="2"/>
        <scheme val="minor"/>
      </rPr>
      <t>19.00.00</t>
    </r>
    <r>
      <rPr>
        <sz val="8"/>
        <color theme="1"/>
        <rFont val="Calibri"/>
        <family val="2"/>
        <scheme val="minor"/>
      </rPr>
      <t xml:space="preserve"> - INSTALAÇÕES MECÂNICAS E DE UTILIDADES - AR CONDICIONADP VRF</t>
    </r>
  </si>
  <si>
    <r>
      <rPr>
        <b/>
        <sz val="8"/>
        <color theme="1"/>
        <rFont val="Calibri"/>
        <family val="2"/>
        <scheme val="minor"/>
      </rPr>
      <t>20.00.00</t>
    </r>
    <r>
      <rPr>
        <sz val="8"/>
        <color theme="1"/>
        <rFont val="Calibri"/>
        <family val="2"/>
        <scheme val="minor"/>
      </rPr>
      <t xml:space="preserve"> - INSTALAÇÕES DE COMBATE E PREVENÇÃO A INCÊNDIO </t>
    </r>
  </si>
  <si>
    <r>
      <t>RODAPÉ CERÂMICO DE</t>
    </r>
    <r>
      <rPr>
        <b/>
        <i/>
        <sz val="8"/>
        <rFont val="Arial"/>
        <family val="2"/>
      </rPr>
      <t xml:space="preserve"> 7CM</t>
    </r>
    <r>
      <rPr>
        <sz val="8"/>
        <rFont val="Arial"/>
        <family val="2"/>
      </rPr>
      <t xml:space="preserve"> DE ALTURA COM PLACAS TIPO ESMALTADA EXTRA DE DIMENSÕES 60X60CM. AF_06/2014</t>
    </r>
  </si>
  <si>
    <t>CÓDIGO</t>
  </si>
  <si>
    <t>REF</t>
  </si>
  <si>
    <t>SINAPI</t>
  </si>
  <si>
    <t>CDHU</t>
  </si>
  <si>
    <t>05.07.040</t>
  </si>
  <si>
    <t>02.08.020</t>
  </si>
  <si>
    <t>LOCACAO CONVENCIONAL DE OBRA, COM EQUIPE TÉCNICA (TOPOGRAFO + AJUDANTE) UTILIZANDO GABARITO DE TÁBUAS CORRIDAS PONTALETADAS A CADA 2,00M - 2 UTILIZAÇÕES</t>
  </si>
  <si>
    <t>ESTACA PRÉ-MOLDADA DE CONCRETO CAPACIDADE DE 50 TONELADAS</t>
  </si>
  <si>
    <t>04.01.02</t>
  </si>
  <si>
    <t>12.05.030</t>
  </si>
  <si>
    <t>ESTACA ESCAVADA MECANICAMENTE, DIÂMETRO DE 30 cm ATÉ 30 t</t>
  </si>
  <si>
    <t>12.05.010</t>
  </si>
  <si>
    <t>TAXA DE MOBILIZAÇÃO E DESMOBILIZAÇÃO DE EQ. PARA EXECUÇÃO DE ESTACAS ESCAVADAS</t>
  </si>
  <si>
    <t>tx</t>
  </si>
  <si>
    <t>12.04.010</t>
  </si>
  <si>
    <t>TAXA DE MOBILIZAÇÃO E DESMOBILIZAÇÃO DE EQ. PARA EXECUÇÃO DE ESTACAS PRÉ-MOLD.</t>
  </si>
  <si>
    <t>Subtotal item 04.01.00</t>
  </si>
  <si>
    <t>04.02.10</t>
  </si>
  <si>
    <t>REATERRO MANUAL APILOADO DE ÁREA INTERNA COM MAÇO DE 30kg</t>
  </si>
  <si>
    <t>06.12.020</t>
  </si>
  <si>
    <t>04.03.13</t>
  </si>
  <si>
    <t>MURO DE ARRIMO EM BLOCOS DE CONCRETO 19X19X39 (ESPESSURA 19 CM) E ARGAMASSA DE ASSENTAMENTO COM PREFPARO EM BETONEIRA. AF_12/2021</t>
  </si>
  <si>
    <t>04.03.14</t>
  </si>
  <si>
    <t>FDE</t>
  </si>
  <si>
    <t>103326</t>
  </si>
  <si>
    <t>PORTA DE ABRIR 2 FLS  L. 2,00M X ALT. 2,10M</t>
  </si>
  <si>
    <t>23.09.630</t>
  </si>
  <si>
    <t>24.02.070</t>
  </si>
  <si>
    <t>PORTA DE FERRO DE ABRIR TIPO VENEZIANA 1,00x1,60m LINHA COMERCIAL</t>
  </si>
  <si>
    <t>23.20.120</t>
  </si>
  <si>
    <t>GUARNIÇÃO DE MADEIRA</t>
  </si>
  <si>
    <t>25.01.050</t>
  </si>
  <si>
    <t>CAIXILHO EM ALUMÍNIO MAXIM-AIR COM VIDRO, LINHA COMERCIAL</t>
  </si>
  <si>
    <t>24.01.100</t>
  </si>
  <si>
    <t>CAIXILHO DE FERRO TIPO VENEZIA, LINHA COMERCIAL</t>
  </si>
  <si>
    <t>25.01.100</t>
  </si>
  <si>
    <r>
      <t>ESQUADRIA DE ALUMÍNIO TIPO</t>
    </r>
    <r>
      <rPr>
        <b/>
        <i/>
        <u/>
        <sz val="8"/>
        <rFont val="Arial"/>
        <family val="2"/>
      </rPr>
      <t xml:space="preserve"> </t>
    </r>
    <r>
      <rPr>
        <sz val="8"/>
        <rFont val="Arial"/>
        <family val="2"/>
      </rPr>
      <t>VENEZIANA, SOB MEDIDA PARA INSPEÇÃO</t>
    </r>
  </si>
  <si>
    <t>ESQUADRIAS DE VIDRO E METAL</t>
  </si>
  <si>
    <t>26.02.120</t>
  </si>
  <si>
    <t>08.02.05</t>
  </si>
  <si>
    <t>08.02.06</t>
  </si>
  <si>
    <t>CORRIMÃO EM TUBO DE AÇO INOXIDÁVEL ESCOVADO D=11/2" E MONTANTES D=2"</t>
  </si>
  <si>
    <t>CORRIMÃO TUBULAR EM AÇO GALVANIZADO 11/2"</t>
  </si>
  <si>
    <t>24.03.310</t>
  </si>
  <si>
    <t>24.08.040</t>
  </si>
  <si>
    <t>08.02.07</t>
  </si>
  <si>
    <t>34.05.260</t>
  </si>
  <si>
    <t>GRADIL EM AÇO GALVANIZADO ELETROFUNDIDO, MALHA 65X132mm E PINTURA ELETROSTÁTICA, H=0,90m</t>
  </si>
  <si>
    <t>10.01.02</t>
  </si>
  <si>
    <t>10.01.03</t>
  </si>
  <si>
    <t>CUMEEIRA EM CHAPA DE AÇO PRÉ‐PINTADA COM EPÓXI E POLIÉSTER, PERFIL TRAPEZOIDAL, COM ESPESSURA DE 0,50 MM</t>
  </si>
  <si>
    <t>16.12.200</t>
  </si>
  <si>
    <t>EMBOÇO, PARA RECEBIMENTO DE CERÂMICA, EM ARGAMASSA TRAÇO 1:2:8, PREPARO MECÂNICO COM BETONEIRA 400L, APLICADO MANUALMENTE EM FACES INTERNAS DE PAREDES, PARA AMBIENTE COM ÁREA MENOR QUE 5M2, ESPESSURA DE 20MM, COM EXECUÇÃO DE TALISCAS. AF_06/2014</t>
  </si>
  <si>
    <t>PISO VINÍLICO SEMI-FLEXÍVEL EM PLACAS, PADRÃO LISO, ESPESSURA 3,2 MM, FIXADO COM COLA. AF_09/2020</t>
  </si>
  <si>
    <t>11.03.04</t>
  </si>
  <si>
    <t>21.10.071</t>
  </si>
  <si>
    <t>RODAPÉ FLEXÍVEL PARA PISO VINÍLICO EM PVC, ESPESSURA DE 2 MM E ALTURA DE 7,5CM, CURVO/PLANO, COM IMPERMEABILIZANTE ACRÍLICO</t>
  </si>
  <si>
    <t>BRISE METÁLICO FIXO EM CHAPA LISA ALUZINC PRÉ‐PINTADA, FORMATO OGIVA, LÂMINA FRONTAL DE 200MM</t>
  </si>
  <si>
    <t>22.06.240</t>
  </si>
  <si>
    <t>REJUNTAMENTO DE RODAPÉ EM PLACAS CERÂMICAS COM ARGAMASSA INDUSTRIALIZADA PARA REJUNTE, ALTURA ATÉ 10 CM, JUNTAS ACIMA DE 3 ATÉ 5 MM</t>
  </si>
  <si>
    <t>18.06.510</t>
  </si>
  <si>
    <t>13.01.04</t>
  </si>
  <si>
    <t>SOLEIRA EM GRANITO, LARGURA ATÉ 20 CM, ESPESSURA 2,0 CM. AF_09/2020</t>
  </si>
  <si>
    <t>PEITORIL DE GRANITO , ESPESSURA DE 2 CM E LARGURA ATÉ 20cm, ACABAMENTO POLIDO</t>
  </si>
  <si>
    <t>KIT DE ACESSORIOS PARA BANHEIRO EM METAL CROMADO, 5 PECAS, INCLUSO FIXAÇÃO. AF_01/2020</t>
  </si>
  <si>
    <t>43.02.160</t>
  </si>
  <si>
    <t>15.06.09</t>
  </si>
  <si>
    <t>15.06.10</t>
  </si>
  <si>
    <t>15.06.11</t>
  </si>
  <si>
    <t>15.06.14</t>
  </si>
  <si>
    <t>15.06.15</t>
  </si>
  <si>
    <t>REGULADOR DE PRIMEIRO ESTÁGIO DE ALTA PRESSÃO ATÉ 1,3 KGF/CM², VAZÃO DE 50KG GLP/HORA</t>
  </si>
  <si>
    <t>45.20.020</t>
  </si>
  <si>
    <t>CILINDRO DE GÁS (GLP) DE 45 KG, COM CARGA</t>
  </si>
  <si>
    <t>PIG TAIL OU CHICOTE FLEXÍVEL REVESTIMENTO EM BORRACHA SINTÉTICA RESISTENTE, DN= 7/16´ X 1,00 M</t>
  </si>
  <si>
    <t>VÁLVULA DE RETENÇÃO HORIZONTAL, DE BRONZE (PN-25) 1/2", 400 PSI, TAMPA E PORCA DE UNIÃO, EXTREMIDADES COM ROSCA</t>
  </si>
  <si>
    <t>MANOMETRO COM CAIXA EM ACO PINTADO, ESCALA *60* KGF/CM2 (*60* BAR), DIAMETRO NOMINAL DE *63* MM, CONEXAO DE 1/4"</t>
  </si>
  <si>
    <t>QUADRO DE DISTRIBUIÇÃO UNIVERSAL DE EMBUTIR, PARA DISJUNTORES 70 DIN / 50 BOLT‐ON ‐ 225 A ‐ SEM COMPONENTES</t>
  </si>
  <si>
    <t>37.03.250</t>
  </si>
  <si>
    <t>TOMADA PARA TV, TIPO PINO JACK, COM PLACA</t>
  </si>
  <si>
    <t>69.20.340</t>
  </si>
  <si>
    <t>LUMINÁRIA LED QUADRADA DE SOBREPOR COM DIFUSOR PRISMÁTICO TRANSLÚCIDO, 4000 K, FLUXO LUMINOSO DE 1363 A 1800 LM, POTÊNCIA DE 15 W A 24 W</t>
  </si>
  <si>
    <t>41.31.040</t>
  </si>
  <si>
    <t>38.21.310</t>
  </si>
  <si>
    <t>38.22.160</t>
  </si>
  <si>
    <t>ELETROCALHA PERFURADA TIPO C 400X100MM S/ TAMPA CHAPA 18, COM ACESSÓRIOS</t>
  </si>
  <si>
    <t>ELETROCALHA PERFURADA TIPO C 200X100MM S/ TAMPA CHAPA 18, COM ACESSÓRIOS</t>
  </si>
  <si>
    <t>ELETROCALHA PERFURADA TIPO C 150X100MM S/ TAMPA CHAPA 18, COM ACESSÓRIOS</t>
  </si>
  <si>
    <t>ELETROCALHA PERFURADA TIPO C 100X100MM S/ TAMPA CHAPA 18, COM ACESSÓRIOS</t>
  </si>
  <si>
    <t>ELETROCALHA PERFURADA TIPO U 150X100MM S/ TAMPA CHAPA 18, COM ACESSÓRIOS</t>
  </si>
  <si>
    <t>ELETROCALHA PERFURADA TIPO U 100X100MM S/ TAMPA CHAPA 18, COM ACESSÓRIOS</t>
  </si>
  <si>
    <t>38.22.130</t>
  </si>
  <si>
    <t>38.22.120</t>
  </si>
  <si>
    <t>TAMPA DE ENCAIXE ELETROCALHA PERFURADA TIPO C L=400MM</t>
  </si>
  <si>
    <t>38.22.670</t>
  </si>
  <si>
    <t>SUPORTE PARA ELETROCALHA, GALVANIZADA A FOGO, 400X100MM</t>
  </si>
  <si>
    <t>38.22.640</t>
  </si>
  <si>
    <t>TAMPA DE ENCAIXE ELETROCALHA PERFURADA TIPO C L=200MM</t>
  </si>
  <si>
    <t>SUPORTE PARA ELETROCALHA, GALVANIZADA A FOGO, 200X100MM</t>
  </si>
  <si>
    <t>TAMPA DE ENCAIXE ELETROCALHA PERFURADA TIPO C L=150MM</t>
  </si>
  <si>
    <t>38.22.630</t>
  </si>
  <si>
    <t>SUPORTE PARA ELETROCALHA, GALVANIZADA A FOGO, 150X100MM</t>
  </si>
  <si>
    <t>38.23.120</t>
  </si>
  <si>
    <t>38.23.130</t>
  </si>
  <si>
    <t>38.23.160</t>
  </si>
  <si>
    <t>TAMPA DE ENCAIXE ELETROCALHA PERFURADA TIPO C L=100MM</t>
  </si>
  <si>
    <t>SUPORTE PARA ELETROCALHA, GALVANIZADA A FOGO, 100X100MM</t>
  </si>
  <si>
    <t>38.22.620</t>
  </si>
  <si>
    <t>38.23.110</t>
  </si>
  <si>
    <t>TAMPA DE ENCAIXE ELETROCALHA PERFURADA TIPO U L=150MM</t>
  </si>
  <si>
    <t>16.01.71</t>
  </si>
  <si>
    <t>16.01.72</t>
  </si>
  <si>
    <t>16.01.73</t>
  </si>
  <si>
    <t>16.01.74</t>
  </si>
  <si>
    <t>16.01.75</t>
  </si>
  <si>
    <t>16.01.76</t>
  </si>
  <si>
    <t>16.01.78</t>
  </si>
  <si>
    <t>16.01.79</t>
  </si>
  <si>
    <t>66.02.500</t>
  </si>
  <si>
    <t>CENTRAL DE ALARME MICROPROCESSADA PARA ATÉ 125 SETORES - FORNECIMENTO E INSTALAÇÃO</t>
  </si>
  <si>
    <t>ELEVADOR PARA PASSAGEIROS, USO INTERNO COM CAPACIDADE MÍNIMA DE 600 KG PARA TRÊS PARADAS, PORTAS UNILATERAIS</t>
  </si>
  <si>
    <t>61.01.680</t>
  </si>
  <si>
    <t>ELEVADOR PARA PASSAGEIROS, USO INTERNO COM CAPACIDADE MÍNIMA DE 600 KG PARA QUATRO PARADAS, PORTAS UNILATERAIS</t>
  </si>
  <si>
    <t>61.01.770</t>
  </si>
  <si>
    <t>42.20.150</t>
  </si>
  <si>
    <t>37.10.010</t>
  </si>
  <si>
    <t>19.04.8084</t>
  </si>
  <si>
    <t>19.04.8002</t>
  </si>
  <si>
    <t>19.04.8007</t>
  </si>
  <si>
    <t>VÁLVULA DE ESFERA MONOBLOCO EM LATÃO, PASSAGEM PLENA, ACIONAMENTO COM ALAVANCA, DN= 3/4´</t>
  </si>
  <si>
    <t>47.01.180</t>
  </si>
  <si>
    <t>43.08.001</t>
  </si>
  <si>
    <t>CONDENSADOR PARA SISTEMA VRF DE AR CONDICIONADO, CAPACIDADE ATÉ 6 TR (28HP)</t>
  </si>
  <si>
    <t>43.08.002</t>
  </si>
  <si>
    <t>CONDENSADOR PARA SISTEMA VRF DE AR CONDICIONADO, CAPACIDADE DE 8 TR A 10 TR</t>
  </si>
  <si>
    <t>43.08.020</t>
  </si>
  <si>
    <t>EVAPORADOR PARA SISTEMA VRF DE AR CONDICIONADO, TIPO PAREDE, CAPACIDADE DE 1 TR</t>
  </si>
  <si>
    <t>EVAPORADOR PARA SISTEMA VRF DE AR CONDICIONADO, TIPO PAREDE, CAPACIDADE DE 2 TR</t>
  </si>
  <si>
    <t>43.08.021</t>
  </si>
  <si>
    <t>EVAPORADOR PARA SISTEMA VRF DE AR CONDICIONADO, TIPO PISO TETO, CAPACIDADE DE 2 TR</t>
  </si>
  <si>
    <t>43.08.031</t>
  </si>
  <si>
    <t>EVAPORADOR PARA SISTEMA VRF DE AR CONDICIONADO, TIPO PISO TETO, CAPACIDADE DE 3 TR</t>
  </si>
  <si>
    <t>43.08.032</t>
  </si>
  <si>
    <t>CENTRAL DE ALARME CONTRA INCÊNDIO COMPLETA, AUTONOMIA 1 HORA</t>
  </si>
  <si>
    <t>50.05.420</t>
  </si>
  <si>
    <t>97.02.193</t>
  </si>
  <si>
    <t>PLACA DE SINALIZAÇÃO DE PVC FOTOLUMINESCENTE (200X200MM) PARA INCÊNDIO</t>
  </si>
  <si>
    <t>20.01.20</t>
  </si>
  <si>
    <t>33.07.303</t>
  </si>
  <si>
    <t>PROTEÇÃO PASSIVA CONTRA INCÊNDIO COM TINTA INTUMESCENTE, COM TEMPO REQUERIDO DE RESISTÊNCIA AO FOGO TRRF = 60 MIN ‐ APLICAÇÃO EM ESTRUTURA METÁLICA</t>
  </si>
  <si>
    <t>22.01.01</t>
  </si>
  <si>
    <t>55.01.020</t>
  </si>
  <si>
    <t>LIMPEZA FINAL DA OBRA (PISOS, PAREDES, VIDROS, ÁREAS EXTERNAS, BANCADAS, LOUÇAS, METAIS, ETC., INCLUSIVE VARREÇÃO)</t>
  </si>
  <si>
    <t>05.03.11</t>
  </si>
  <si>
    <t>IMPERMEABILIZAÇÃO EM MEMBRANA DE ASFALTO MODIFICADO COM ELASTÔMEROS, NA COR PRETA E REFORÇO EM TELA POLIÉSTER</t>
  </si>
  <si>
    <t>32.16.040</t>
  </si>
  <si>
    <t>BDI COM desoneração (Fórmula Acórdão TCU)</t>
  </si>
  <si>
    <t>BDI SEM desoneração</t>
  </si>
  <si>
    <t>CONCRETO USINADO, FCK = 30 MPA ‐ PARA BOMBEAMENTO - COM CONTROLE TECNOLÓGICO</t>
  </si>
  <si>
    <t>11.01.320</t>
  </si>
  <si>
    <t>22.01.02</t>
  </si>
  <si>
    <t>23.00.00</t>
  </si>
  <si>
    <t>23.01.01</t>
  </si>
  <si>
    <t>21.01.03</t>
  </si>
  <si>
    <t>21.01.04</t>
  </si>
  <si>
    <t>21.01.05</t>
  </si>
  <si>
    <t>21.01.06</t>
  </si>
  <si>
    <t>21.01.07</t>
  </si>
  <si>
    <t>21.01.09</t>
  </si>
  <si>
    <t>21.01.10</t>
  </si>
  <si>
    <t>21.01.11</t>
  </si>
  <si>
    <t>21.01.12</t>
  </si>
  <si>
    <t>22.00.00 - SERVIÇOS COMPLEMENTARES - SUBTOTAL</t>
  </si>
  <si>
    <t>23.00.00 - LIMPEZA E ARREMATES FINAIS - SUBTOTAL</t>
  </si>
  <si>
    <t>INSTALAÇÕES DE ABASTECIMENTO DE GASES MEDICINAIS</t>
  </si>
  <si>
    <t>21.00.00 - INSTALAÇÕES DE ABASTECIMENTO DE GASES MEDICINAIS - SUBTOTAL</t>
  </si>
  <si>
    <t>ORSE</t>
  </si>
  <si>
    <t>CENTRAL MANIFOLD PARA CILINDROS DE ÓXIDO NITROSO 2X2, 2 REGULADORES DE PRESSÃO SEMI AUTOMÁTICO E 2 CHICOTES DE AÇO FLEXÍVEIS</t>
  </si>
  <si>
    <t>CENTRAL MANIFOLD PARA CILINDROS DE AR COMPRIMIDO 1X1, 2 REGULADORES DE PRESSÃO SEMI AUTOMÁTICO E 2 CHICOTESDE AÇO FLEXÍVEIS</t>
  </si>
  <si>
    <t>CENTRAL MANIFOLD PARA CILINDROS 2 X 2 PARA OXIGÊNIO COM 2 REGULADORES DE PRESSÃO SEMI-AUTOMÁTICO E 2 CHICOTES FLEXIVEI, PROTEC OU SIMILAR</t>
  </si>
  <si>
    <t>VALVULA DE SINALIZACAO E ALARME PARA GASES</t>
  </si>
  <si>
    <t>VÁLVULA DE ALTA PRESSÃO PARA CENTRAL MANIFOLD - OXIGÊNIO, AR COMPRIMIDO OU ÓXIDO NITROSO</t>
  </si>
  <si>
    <t>9433</t>
  </si>
  <si>
    <t>CILINDRO DE AR COMPRIMIDO, 50 LITROS COM VALVULA, SEM CARGA</t>
  </si>
  <si>
    <t>CILINDRO DE OXIGÊNIO, 50 LITROS COM VALVULA, SEM CARGA</t>
  </si>
  <si>
    <t>PAINEL MODULAR DE GASES MEDICINAIS,C=1,45M,A=0,30M,COMPOSTO 3 OU 2 MODULOS, CONTENDO 6 SAIDAS PARA GASES,ENTR.P/COMPONENTES</t>
  </si>
  <si>
    <t>CILINDRO DE ÓXIDO NITROSO, 50 LITROS COM VALVULA, SEM CARGA</t>
  </si>
  <si>
    <t>22.00.00 - SERVIÇOS COMPLEMENTARES – SUBTOTAL</t>
  </si>
  <si>
    <r>
      <rPr>
        <b/>
        <sz val="8"/>
        <color theme="1"/>
        <rFont val="Calibri"/>
        <family val="2"/>
        <scheme val="minor"/>
      </rPr>
      <t>22.00.00</t>
    </r>
    <r>
      <rPr>
        <sz val="8"/>
        <color theme="1"/>
        <rFont val="Calibri"/>
        <family val="2"/>
        <scheme val="minor"/>
      </rPr>
      <t xml:space="preserve"> - SERVIÇOS COMPLEMENTARES </t>
    </r>
  </si>
  <si>
    <r>
      <rPr>
        <b/>
        <sz val="8"/>
        <color theme="1"/>
        <rFont val="Calibri"/>
        <family val="2"/>
        <scheme val="minor"/>
      </rPr>
      <t>23.00.00</t>
    </r>
    <r>
      <rPr>
        <sz val="8"/>
        <color theme="1"/>
        <rFont val="Calibri"/>
        <family val="2"/>
        <scheme val="minor"/>
      </rPr>
      <t xml:space="preserve"> - LIMPEZA E ARREMATES FINAIS </t>
    </r>
  </si>
  <si>
    <r>
      <rPr>
        <b/>
        <sz val="8"/>
        <color theme="1"/>
        <rFont val="Calibri"/>
        <family val="2"/>
        <scheme val="minor"/>
      </rPr>
      <t>21.00.00</t>
    </r>
    <r>
      <rPr>
        <sz val="8"/>
        <color theme="1"/>
        <rFont val="Calibri"/>
        <family val="2"/>
        <scheme val="minor"/>
      </rPr>
      <t xml:space="preserve"> - INSTALAÇÕES DE ABASTECIMENTO DE GASES MEDICINAIS</t>
    </r>
  </si>
  <si>
    <t>02.02.110</t>
  </si>
  <si>
    <t>Estaca pre-moldada concreto secão de 570 a 714 cm2 cravada</t>
  </si>
  <si>
    <t>02.02.111</t>
  </si>
  <si>
    <t>Estaca pre-moldada concreto secão de 715 a 999 cm2 cravada</t>
  </si>
  <si>
    <t>02.02.107</t>
  </si>
  <si>
    <t>Estaca pre-moldada concreto secão ate 289 cm2 cravada</t>
  </si>
  <si>
    <t>02.02.108</t>
  </si>
  <si>
    <t>Estaca pre-moldada concreto secão de 290 a 429 cm2 cravada</t>
  </si>
  <si>
    <t>02.02.109</t>
  </si>
  <si>
    <t>Estaca pre-moldada concreto secão de 430 a 569 cm2 cravada</t>
  </si>
  <si>
    <t>Q25x25 -cap 19 ton - qtde 109 un</t>
  </si>
  <si>
    <t>Q30x30 - cap 37 ton qtde 58 um</t>
  </si>
  <si>
    <t>Q35x35 - cap 40 ton qtde 14 um</t>
  </si>
  <si>
    <t>C30 - cap 6,5 ton qtde 32 um</t>
  </si>
  <si>
    <r>
      <t>ALVENARIA DE VEDAÇÃO DE BLOCOS CERÂMICOS FURADOS NA VERTICAL DE</t>
    </r>
    <r>
      <rPr>
        <sz val="8"/>
        <color rgb="FFFF0000"/>
        <rFont val="Arial"/>
        <family val="2"/>
      </rPr>
      <t xml:space="preserve"> 19X19 X39</t>
    </r>
    <r>
      <rPr>
        <sz val="8"/>
        <rFont val="Arial"/>
        <family val="2"/>
      </rPr>
      <t>CM (ESPESSURA 19CM) DE PAREDES E ARGAMASSA DE ASSENTAMENTO COM PREPARO EM BETONEIRA. AF_12/2021</t>
    </r>
  </si>
  <si>
    <r>
      <t xml:space="preserve">ALVENARIA DE VEDAÇÃO DE BLOCOS VAZADOS DE CONCRETO APARENTE DE </t>
    </r>
    <r>
      <rPr>
        <sz val="8"/>
        <color rgb="FFFF0000"/>
        <rFont val="Arial"/>
        <family val="2"/>
      </rPr>
      <t>19X19X39</t>
    </r>
    <r>
      <rPr>
        <sz val="8"/>
        <rFont val="Arial"/>
        <family val="2"/>
      </rPr>
      <t xml:space="preserve"> CM (ESPESSURA 19 CM) E ARGAMASSA DE ASSENTAMENTO COM PREPARO MANUAL
. AF_12/2021</t>
    </r>
  </si>
  <si>
    <r>
      <t>ALVENARIA DE EMBASAMENTO COM BLOCO ESTRUTURAL DE CERÂMICA,</t>
    </r>
    <r>
      <rPr>
        <sz val="8"/>
        <color rgb="FFFFFF00"/>
        <rFont val="Arial"/>
        <family val="2"/>
      </rPr>
      <t xml:space="preserve"> </t>
    </r>
    <r>
      <rPr>
        <sz val="8"/>
        <color rgb="FFFF0000"/>
        <rFont val="Arial"/>
        <family val="2"/>
      </rPr>
      <t>DE 14X19X29</t>
    </r>
    <r>
      <rPr>
        <sz val="8"/>
        <color rgb="FFFFFF00"/>
        <rFont val="Arial"/>
        <family val="2"/>
      </rPr>
      <t xml:space="preserve"> </t>
    </r>
    <r>
      <rPr>
        <sz val="8"/>
        <rFont val="Arial"/>
        <family val="2"/>
      </rPr>
      <t>CM E ARGAMASSA DE ASSENTAMENTO COM PREPARO EM BETONEIRA. AF_05/2020</t>
    </r>
  </si>
  <si>
    <t>.não é sanduiche</t>
  </si>
  <si>
    <t>telha sinapi</t>
  </si>
  <si>
    <t>sand</t>
  </si>
  <si>
    <t xml:space="preserve">normal </t>
  </si>
  <si>
    <t>sinapi/m³</t>
  </si>
  <si>
    <t>EXECUÇÃO DE ESCRITÓRIO EM CANTEIRO DE OBRA EM ALVENARIA, NÃO INCLUSO MOBILIÁRIO</t>
  </si>
  <si>
    <t>~ R$ 79,00</t>
  </si>
  <si>
    <t>espessura</t>
  </si>
  <si>
    <t>não conf fde</t>
  </si>
  <si>
    <t>19.01.062</t>
  </si>
  <si>
    <t>sinapi</t>
  </si>
  <si>
    <t>cdhu</t>
  </si>
  <si>
    <t>fde 23¢</t>
  </si>
  <si>
    <t>47.20.070</t>
  </si>
  <si>
    <t>p/hora</t>
  </si>
  <si>
    <t>233,15/cod 94216 sinapi</t>
  </si>
  <si>
    <t>CDHU COD 25.01.450</t>
  </si>
  <si>
    <t>CDHU COD 26.01.142</t>
  </si>
  <si>
    <t>HIDROMETRO UNIJATO / MEDIDOR DE AGUA, DN 3/4", VAZAO MAXIMA DE 5 M3/H, PAR</t>
  </si>
  <si>
    <t>98,81</t>
  </si>
  <si>
    <t>calhas e rufos onde orçados???</t>
  </si>
  <si>
    <r>
      <t xml:space="preserve">REMOÇÃO DE ENTULHO SEPARADO DE OBRA COM </t>
    </r>
    <r>
      <rPr>
        <b/>
        <i/>
        <sz val="8"/>
        <rFont val="Arial"/>
        <family val="2"/>
      </rPr>
      <t>CAÇAMBA METÁLICA</t>
    </r>
    <r>
      <rPr>
        <sz val="8"/>
        <rFont val="Arial"/>
        <family val="2"/>
      </rPr>
      <t xml:space="preserve"> ‐ TERRA, ALVENARIA, CONCRETO, ARGAMASSA, MADEIRA, PAPEL, PLÁSTICO OU METAL</t>
    </r>
  </si>
  <si>
    <t>*</t>
  </si>
  <si>
    <t>duplicidade*</t>
  </si>
  <si>
    <t>&lt;</t>
  </si>
  <si>
    <t>Dados de Vendas</t>
  </si>
  <si>
    <t>Trimestre 1, 2008</t>
  </si>
  <si>
    <t>Trimestre 1, 2011</t>
  </si>
  <si>
    <t>Fórmula</t>
  </si>
  <si>
    <t>Descrição (Resultado)</t>
  </si>
  <si>
    <t>Substitui Vendas por Custo (Dados de Custo)</t>
  </si>
  <si>
    <t>Substitui a primeira ocorrência de "1" por "2" (Trimestre 2, 2008)</t>
  </si>
  <si>
    <t>Substitui a terceira ocorrência de "1" por "2" (Trimestre 1, 2012)</t>
  </si>
  <si>
    <t>92670</t>
  </si>
  <si>
    <t>92676</t>
  </si>
  <si>
    <t>38.04.120</t>
  </si>
  <si>
    <t>cpos</t>
  </si>
  <si>
    <t>38.04.080</t>
  </si>
  <si>
    <t>40.02.100</t>
  </si>
  <si>
    <t>09.06.025</t>
  </si>
  <si>
    <t>03.03.038</t>
  </si>
  <si>
    <t>Laje pre-fabricada painel alveolar concreto protendido h20-300kgf/m2</t>
  </si>
  <si>
    <t>M2</t>
  </si>
  <si>
    <t xml:space="preserve">CAIXA DE PASSAGEM 40X40X40 COM TAMPA E DRENO BRITA </t>
  </si>
  <si>
    <t xml:space="preserve">CAIXA RETANGULAR 4" X 4" BAIXA (0,30 M DO PISO), PVC, INSTALADA EM PAREDE - FORNECIMENTO E INSTALAÇÃO. AF_12/2015 </t>
  </si>
  <si>
    <t>38.13.060</t>
  </si>
  <si>
    <t>16.13.070</t>
  </si>
  <si>
    <t>Telhamento em chapa de aço pré-pintada com epóxi e poliéster, tipo sanduíche, espessura de 0,50 mm, com poliuretano</t>
  </si>
  <si>
    <t>l= m</t>
  </si>
  <si>
    <t>M</t>
  </si>
  <si>
    <t>pp</t>
  </si>
  <si>
    <t>sob</t>
  </si>
  <si>
    <t>p=</t>
  </si>
  <si>
    <t>45.03.100</t>
  </si>
  <si>
    <t>HIDRÔMETRO EM BRONZE, DIAMETRO DE 25 mm (1´)</t>
  </si>
  <si>
    <t xml:space="preserve">TE PVC SÉRIE NORMAL, ESG PREDIAL DN 100X100MM JE </t>
  </si>
  <si>
    <t>TE PVC SÉRIE NORMAL, ESG PREDIAL DN 75X75 MM</t>
  </si>
  <si>
    <t>47.20.100</t>
  </si>
  <si>
    <t>PELE DE VIDRO 8MM AZUL ESCURO COM ESTRUTURA METÁLICA EM FACHADA FORNECIMENTO E INSTALAÇÃO(COD25.01.450 +COD26.01.142)</t>
  </si>
  <si>
    <t>COMPOSIÇÃO</t>
  </si>
  <si>
    <t>2 FOLHAS DE 90X210 CM,</t>
  </si>
  <si>
    <t>1 FOLHS DE 90X210 CM,</t>
  </si>
  <si>
    <t>porta pivotante</t>
  </si>
  <si>
    <t>conj ferragem</t>
  </si>
  <si>
    <t>1 cj</t>
  </si>
  <si>
    <t xml:space="preserve">vidro temperado </t>
  </si>
  <si>
    <t>servente</t>
  </si>
  <si>
    <t>vidraceiro</t>
  </si>
  <si>
    <t>h</t>
  </si>
  <si>
    <t>soma</t>
  </si>
  <si>
    <t xml:space="preserve">a 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</si>
  <si>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</si>
  <si>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</si>
  <si>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</si>
  <si>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</si>
  <si>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</si>
  <si>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</si>
  <si>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</si>
  <si>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</si>
  <si>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</si>
  <si>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</si>
  <si>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25.01.450</t>
  </si>
  <si>
    <t>Caixilho em alumínio para pele de vidro, tipo fachada</t>
  </si>
  <si>
    <t>26.01.142</t>
  </si>
  <si>
    <t>Vidro liso laminado colorido de 8 mm</t>
  </si>
  <si>
    <t>TELEFONIA, LOGICA E TRANSMISSAO DE DADOS, EQUIPAMENTOS E SISTEMA</t>
  </si>
  <si>
    <t>69.20</t>
  </si>
  <si>
    <t>Reparos, conservações e complementos - GRUPO 69</t>
  </si>
  <si>
    <t>Tomada para TV, tipo pino Jack, com placa</t>
  </si>
  <si>
    <t>92672</t>
  </si>
  <si>
    <t>09.06.009</t>
  </si>
  <si>
    <t>50.05.270</t>
  </si>
  <si>
    <t>16.33.022</t>
  </si>
  <si>
    <r>
      <t xml:space="preserve">REFERÊNCIAS: </t>
    </r>
    <r>
      <rPr>
        <b/>
        <sz val="8"/>
        <rFont val="Arial"/>
        <family val="2"/>
      </rPr>
      <t xml:space="preserve">SINAPI DATA 13/07/2023; CDHU tab 190 de 13/06/2023; FDE 07/2023. </t>
    </r>
  </si>
  <si>
    <t>03.03.039</t>
  </si>
  <si>
    <t>10.01.04</t>
  </si>
  <si>
    <t>CALHA, RUFO, AFINS EM CHAPA GALVANIZADA Nº 24 - CORTE 0,33 m</t>
  </si>
  <si>
    <t>10.01.05</t>
  </si>
  <si>
    <t>16.33.052</t>
  </si>
  <si>
    <t>Calha, rufo, afins em chapa galvanizada nº 24 - corte 0,50 m</t>
  </si>
  <si>
    <t>11.03.05</t>
  </si>
  <si>
    <t>10.02.020</t>
  </si>
  <si>
    <t>Armadura em tela soldada de aço</t>
  </si>
  <si>
    <t>16.01.77</t>
  </si>
  <si>
    <t>09.01.012</t>
  </si>
  <si>
    <t>TE-12 ENTRADA PRIMÁRIA SIMPLIF. POSTE ÚNICO -NEOENERGIA 300KVA 15KV - 220/127V</t>
  </si>
  <si>
    <t>PROPRIETÁRIO: CENTRO UNIVERSITÁRIO MUNICIPAL DE FRANCA</t>
  </si>
  <si>
    <t>DATA: 30/10/2023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</si>
</sst>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&quot;R$ &quot;* #,##0.00_);_(&quot;R$ &quot;* \(#,##0.00\);_(&quot;R$ &quot;* \-??_);_(@_)"/>
    <numFmt numFmtId="167" formatCode="General;General"/>
    <numFmt numFmtId="168" formatCode="[$-F800]dddd\,\ mmmm\ dd\,\ yyyy"/>
    <numFmt numFmtId="169" formatCode="dd&quot; de &quot;mmmm&quot; de &quot;yyyy"/>
    <numFmt numFmtId="170" formatCode="&quot;R$&quot;\ #,##0.0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4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8"/>
      <name val="Calibri"/>
      <family val="2"/>
      <scheme val="minor"/>
    </font>
    <font>
      <sz val="9.5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  <font>
      <b/>
      <sz val="8"/>
      <color rgb="FFC00000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333333"/>
      <name val="Helvetica"/>
      <family val="2"/>
    </font>
    <font>
      <sz val="8"/>
      <color theme="1"/>
      <name val="Helvetica"/>
      <family val="2"/>
    </font>
    <font>
      <sz val="8"/>
      <color rgb="FFFFFF00"/>
      <name val="Arial"/>
      <family val="2"/>
    </font>
    <font>
      <sz val="8"/>
      <color rgb="FFFF0000"/>
      <name val="Arial"/>
      <family val="2"/>
    </font>
    <font>
      <sz val="10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sz val="11"/>
      <color rgb="FF333333"/>
      <name val="Helvetica"/>
      <family val="2"/>
    </font>
    <font>
      <u/>
      <sz val="8"/>
      <color theme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333333"/>
      <name val="Calibri"/>
      <family val="2"/>
      <scheme val="minor"/>
    </font>
    <font>
      <sz val="10"/>
      <color rgb="FF333333"/>
      <name val="Calibri"/>
      <family val="2"/>
    </font>
    <font>
      <b/>
      <sz val="6"/>
      <name val="Arial"/>
      <family val="2"/>
    </font>
    <font>
      <b/>
      <sz val="8"/>
      <color rgb="FF00B0F0"/>
      <name val="Arial"/>
      <family val="2"/>
    </font>
    <font>
      <sz val="9"/>
      <color rgb="FF33333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DDDDDD"/>
      </top>
      <bottom/>
      <diagonal/>
    </border>
    <border>
      <left style="medium">
        <color rgb="FFE8E8E8"/>
      </left>
      <right/>
      <top style="medium">
        <color rgb="FFE8E8E8"/>
      </top>
      <bottom/>
      <diagonal/>
    </border>
    <border>
      <left/>
      <right/>
      <top style="medium">
        <color rgb="FFE8E8E8"/>
      </top>
      <bottom/>
      <diagonal/>
    </border>
    <border>
      <left/>
      <right style="medium">
        <color rgb="FFE8E8E8"/>
      </right>
      <top style="medium">
        <color rgb="FFE8E8E8"/>
      </top>
      <bottom/>
      <diagonal/>
    </border>
    <border>
      <left style="medium">
        <color rgb="FFE8E8E8"/>
      </left>
      <right/>
      <top style="medium">
        <color rgb="FFDDDDDD"/>
      </top>
      <bottom style="medium">
        <color rgb="FFE8E8E8"/>
      </bottom>
      <diagonal/>
    </border>
    <border>
      <left/>
      <right/>
      <top style="medium">
        <color rgb="FFDDDDDD"/>
      </top>
      <bottom style="medium">
        <color rgb="FFE8E8E8"/>
      </bottom>
      <diagonal/>
    </border>
    <border>
      <left/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/>
      <top style="medium">
        <color rgb="FFDDDDDD"/>
      </top>
      <bottom/>
      <diagonal/>
    </border>
    <border>
      <left/>
      <right style="medium">
        <color rgb="FFE8E8E8"/>
      </right>
      <top style="medium">
        <color rgb="FFDDDDDD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8E8E8"/>
      </left>
      <right/>
      <top style="medium">
        <color rgb="FFE8E8E8"/>
      </top>
      <bottom style="medium">
        <color rgb="FFE8E8E8"/>
      </bottom>
      <diagonal/>
    </border>
    <border>
      <left/>
      <right/>
      <top style="medium">
        <color rgb="FFE8E8E8"/>
      </top>
      <bottom style="medium">
        <color rgb="FFE8E8E8"/>
      </bottom>
      <diagonal/>
    </border>
    <border>
      <left/>
      <right style="medium">
        <color rgb="FFE8E8E8"/>
      </right>
      <top style="medium">
        <color rgb="FFE8E8E8"/>
      </top>
      <bottom style="medium">
        <color rgb="FFE8E8E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0" fillId="0" borderId="0"/>
    <xf numFmtId="0" fontId="14" fillId="0" borderId="0"/>
    <xf numFmtId="166" fontId="10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502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/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justify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vertical="justify"/>
    </xf>
    <xf numFmtId="0" fontId="3" fillId="0" borderId="1" xfId="0" applyFont="1" applyBorder="1" applyAlignment="1">
      <alignment vertical="justify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0" fillId="0" borderId="0" xfId="2" applyFont="1"/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1" fillId="0" borderId="3" xfId="2" applyFont="1" applyBorder="1" applyAlignment="1">
      <alignment horizontal="center"/>
    </xf>
    <xf numFmtId="10" fontId="13" fillId="0" borderId="3" xfId="2" applyNumberFormat="1" applyFont="1" applyBorder="1" applyAlignment="1">
      <alignment horizontal="center"/>
    </xf>
    <xf numFmtId="0" fontId="11" fillId="0" borderId="0" xfId="2" applyFont="1"/>
    <xf numFmtId="0" fontId="11" fillId="0" borderId="3" xfId="2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0" fontId="14" fillId="0" borderId="0" xfId="2" applyFont="1" applyAlignment="1">
      <alignment horizontal="left"/>
    </xf>
    <xf numFmtId="0" fontId="18" fillId="0" borderId="3" xfId="2" applyFont="1" applyBorder="1" applyAlignment="1">
      <alignment horizontal="center" vertical="center"/>
    </xf>
    <xf numFmtId="10" fontId="18" fillId="3" borderId="3" xfId="2" applyNumberFormat="1" applyFont="1" applyFill="1" applyBorder="1" applyAlignment="1" applyProtection="1">
      <alignment horizontal="center" vertical="center"/>
      <protection locked="0"/>
    </xf>
    <xf numFmtId="10" fontId="18" fillId="0" borderId="3" xfId="2" applyNumberFormat="1" applyFont="1" applyBorder="1" applyAlignment="1">
      <alignment horizontal="center" vertical="center"/>
    </xf>
    <xf numFmtId="10" fontId="18" fillId="0" borderId="3" xfId="2" applyNumberFormat="1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5" borderId="3" xfId="2" applyFont="1" applyFill="1" applyBorder="1" applyAlignment="1">
      <alignment horizontal="center" vertical="center" wrapText="1"/>
    </xf>
    <xf numFmtId="10" fontId="17" fillId="5" borderId="3" xfId="2" applyNumberFormat="1" applyFont="1" applyFill="1" applyBorder="1" applyAlignment="1">
      <alignment horizontal="center" vertical="center"/>
    </xf>
    <xf numFmtId="0" fontId="19" fillId="0" borderId="0" xfId="2" applyFont="1" applyAlignment="1">
      <alignment horizontal="right" vertical="center"/>
    </xf>
    <xf numFmtId="0" fontId="0" fillId="0" borderId="0" xfId="2" applyFont="1" applyAlignment="1">
      <alignment horizontal="center" vertical="top"/>
    </xf>
    <xf numFmtId="0" fontId="23" fillId="0" borderId="0" xfId="2" applyFont="1" applyAlignment="1">
      <alignment horizontal="center" vertical="top"/>
    </xf>
    <xf numFmtId="169" fontId="0" fillId="0" borderId="0" xfId="2" applyNumberFormat="1" applyFont="1"/>
    <xf numFmtId="0" fontId="11" fillId="0" borderId="6" xfId="2" applyFont="1" applyBorder="1" applyAlignment="1">
      <alignment horizontal="left"/>
    </xf>
    <xf numFmtId="0" fontId="0" fillId="0" borderId="6" xfId="2" applyFont="1" applyBorder="1"/>
    <xf numFmtId="0" fontId="18" fillId="0" borderId="0" xfId="2" applyFont="1"/>
    <xf numFmtId="0" fontId="11" fillId="0" borderId="0" xfId="3" applyFont="1" applyAlignment="1">
      <alignment horizontal="left" vertical="top"/>
    </xf>
    <xf numFmtId="0" fontId="0" fillId="0" borderId="0" xfId="2" applyFont="1" applyAlignment="1">
      <alignment vertical="top"/>
    </xf>
    <xf numFmtId="167" fontId="0" fillId="0" borderId="0" xfId="2" applyNumberFormat="1" applyFont="1"/>
    <xf numFmtId="167" fontId="0" fillId="0" borderId="0" xfId="2" applyNumberFormat="1" applyFont="1" applyAlignment="1">
      <alignment vertical="top"/>
    </xf>
    <xf numFmtId="0" fontId="4" fillId="0" borderId="1" xfId="0" applyFont="1" applyBorder="1"/>
    <xf numFmtId="4" fontId="8" fillId="0" borderId="1" xfId="0" applyNumberFormat="1" applyFont="1" applyBorder="1"/>
    <xf numFmtId="170" fontId="0" fillId="0" borderId="0" xfId="0" applyNumberFormat="1"/>
    <xf numFmtId="10" fontId="0" fillId="0" borderId="0" xfId="0" applyNumberFormat="1"/>
    <xf numFmtId="170" fontId="3" fillId="0" borderId="1" xfId="0" applyNumberFormat="1" applyFont="1" applyBorder="1" applyAlignment="1">
      <alignment horizontal="center" wrapText="1"/>
    </xf>
    <xf numFmtId="17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7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29" fillId="0" borderId="0" xfId="0" applyFont="1"/>
    <xf numFmtId="10" fontId="9" fillId="0" borderId="1" xfId="0" applyNumberFormat="1" applyFont="1" applyBorder="1"/>
    <xf numFmtId="0" fontId="31" fillId="0" borderId="1" xfId="0" applyFont="1" applyBorder="1"/>
    <xf numFmtId="10" fontId="31" fillId="0" borderId="1" xfId="0" applyNumberFormat="1" applyFont="1" applyBorder="1"/>
    <xf numFmtId="170" fontId="31" fillId="0" borderId="1" xfId="0" applyNumberFormat="1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170" fontId="26" fillId="0" borderId="1" xfId="0" applyNumberFormat="1" applyFont="1" applyBorder="1" applyAlignment="1">
      <alignment horizontal="center" wrapText="1"/>
    </xf>
    <xf numFmtId="10" fontId="33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170" fontId="26" fillId="0" borderId="1" xfId="0" applyNumberFormat="1" applyFont="1" applyBorder="1" applyAlignment="1">
      <alignment horizontal="center"/>
    </xf>
    <xf numFmtId="0" fontId="9" fillId="0" borderId="0" xfId="0" applyFont="1"/>
    <xf numFmtId="0" fontId="32" fillId="0" borderId="1" xfId="0" applyFont="1" applyBorder="1"/>
    <xf numFmtId="170" fontId="32" fillId="0" borderId="1" xfId="0" applyNumberFormat="1" applyFont="1" applyBorder="1" applyAlignment="1">
      <alignment horizontal="center"/>
    </xf>
    <xf numFmtId="10" fontId="34" fillId="0" borderId="1" xfId="0" applyNumberFormat="1" applyFont="1" applyBorder="1"/>
    <xf numFmtId="0" fontId="9" fillId="0" borderId="1" xfId="0" applyFont="1" applyBorder="1"/>
    <xf numFmtId="10" fontId="32" fillId="0" borderId="1" xfId="0" applyNumberFormat="1" applyFont="1" applyBorder="1" applyAlignment="1">
      <alignment horizontal="center"/>
    </xf>
    <xf numFmtId="10" fontId="9" fillId="2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Continuous" vertical="justify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horizontal="center" vertical="center"/>
    </xf>
    <xf numFmtId="4" fontId="8" fillId="0" borderId="17" xfId="0" applyNumberFormat="1" applyFont="1" applyBorder="1"/>
    <xf numFmtId="49" fontId="3" fillId="0" borderId="18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4" fontId="8" fillId="0" borderId="9" xfId="0" applyNumberFormat="1" applyFont="1" applyBorder="1"/>
    <xf numFmtId="49" fontId="2" fillId="0" borderId="8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wrapText="1"/>
    </xf>
    <xf numFmtId="49" fontId="3" fillId="0" borderId="18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0" fontId="2" fillId="0" borderId="9" xfId="0" applyFont="1" applyBorder="1"/>
    <xf numFmtId="4" fontId="2" fillId="0" borderId="9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left" vertical="center"/>
    </xf>
    <xf numFmtId="0" fontId="2" fillId="0" borderId="8" xfId="0" applyFont="1" applyBorder="1"/>
    <xf numFmtId="4" fontId="2" fillId="0" borderId="10" xfId="0" applyNumberFormat="1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18" xfId="0" applyFont="1" applyBorder="1" applyAlignment="1">
      <alignment vertical="justify"/>
    </xf>
    <xf numFmtId="0" fontId="2" fillId="0" borderId="18" xfId="0" applyFont="1" applyBorder="1"/>
    <xf numFmtId="4" fontId="2" fillId="0" borderId="18" xfId="0" applyNumberFormat="1" applyFont="1" applyBorder="1"/>
    <xf numFmtId="4" fontId="2" fillId="0" borderId="18" xfId="0" applyNumberFormat="1" applyFont="1" applyBorder="1" applyAlignment="1">
      <alignment horizontal="right"/>
    </xf>
    <xf numFmtId="0" fontId="3" fillId="0" borderId="9" xfId="0" applyFont="1" applyBorder="1"/>
    <xf numFmtId="4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/>
    <xf numFmtId="49" fontId="2" fillId="0" borderId="17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18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4" fontId="2" fillId="0" borderId="9" xfId="0" applyNumberFormat="1" applyFont="1" applyBorder="1"/>
    <xf numFmtId="4" fontId="2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4" fontId="3" fillId="0" borderId="18" xfId="0" applyNumberFormat="1" applyFont="1" applyBorder="1"/>
    <xf numFmtId="4" fontId="3" fillId="0" borderId="18" xfId="0" applyNumberFormat="1" applyFont="1" applyBorder="1" applyAlignment="1">
      <alignment horizontal="right"/>
    </xf>
    <xf numFmtId="4" fontId="3" fillId="0" borderId="18" xfId="0" applyNumberFormat="1" applyFont="1" applyBorder="1" applyAlignment="1">
      <alignment wrapText="1"/>
    </xf>
    <xf numFmtId="0" fontId="2" fillId="0" borderId="8" xfId="0" applyFont="1" applyBorder="1" applyAlignment="1">
      <alignment horizontal="left"/>
    </xf>
    <xf numFmtId="4" fontId="3" fillId="0" borderId="10" xfId="0" applyNumberFormat="1" applyFont="1" applyBorder="1" applyAlignment="1">
      <alignment wrapText="1"/>
    </xf>
    <xf numFmtId="0" fontId="3" fillId="0" borderId="8" xfId="0" applyFont="1" applyBorder="1" applyAlignment="1">
      <alignment horizontal="center"/>
    </xf>
    <xf numFmtId="4" fontId="8" fillId="0" borderId="17" xfId="0" applyNumberFormat="1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8" xfId="0" applyFont="1" applyBorder="1" applyAlignment="1">
      <alignment horizontal="center"/>
    </xf>
    <xf numFmtId="4" fontId="3" fillId="0" borderId="18" xfId="0" applyNumberFormat="1" applyFont="1" applyBorder="1" applyAlignment="1">
      <alignment horizontal="right" wrapText="1"/>
    </xf>
    <xf numFmtId="0" fontId="4" fillId="0" borderId="9" xfId="0" applyFont="1" applyBorder="1"/>
    <xf numFmtId="4" fontId="3" fillId="0" borderId="9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center"/>
    </xf>
    <xf numFmtId="4" fontId="2" fillId="0" borderId="17" xfId="0" applyNumberFormat="1" applyFont="1" applyBorder="1"/>
    <xf numFmtId="49" fontId="3" fillId="0" borderId="18" xfId="0" applyNumberFormat="1" applyFont="1" applyBorder="1"/>
    <xf numFmtId="0" fontId="2" fillId="0" borderId="8" xfId="0" applyFont="1" applyBorder="1" applyAlignment="1">
      <alignment horizontal="center" vertical="center"/>
    </xf>
    <xf numFmtId="0" fontId="3" fillId="0" borderId="18" xfId="0" applyFont="1" applyBorder="1"/>
    <xf numFmtId="0" fontId="3" fillId="0" borderId="18" xfId="0" applyFont="1" applyBorder="1" applyAlignment="1">
      <alignment horizontal="left" wrapText="1"/>
    </xf>
    <xf numFmtId="0" fontId="27" fillId="0" borderId="2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wrapText="1"/>
    </xf>
    <xf numFmtId="4" fontId="2" fillId="0" borderId="9" xfId="0" applyNumberFormat="1" applyFont="1" applyBorder="1" applyAlignment="1">
      <alignment horizontal="right" wrapText="1"/>
    </xf>
    <xf numFmtId="49" fontId="3" fillId="0" borderId="18" xfId="0" applyNumberFormat="1" applyFont="1" applyBorder="1" applyAlignment="1">
      <alignment horizontal="left"/>
    </xf>
    <xf numFmtId="4" fontId="3" fillId="0" borderId="18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right" vertical="center"/>
    </xf>
    <xf numFmtId="3" fontId="2" fillId="0" borderId="18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0" fontId="9" fillId="6" borderId="1" xfId="0" applyNumberFormat="1" applyFont="1" applyFill="1" applyBorder="1" applyAlignment="1">
      <alignment horizontal="center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39" fillId="7" borderId="22" xfId="0" applyFont="1" applyFill="1" applyBorder="1" applyAlignment="1">
      <alignment vertical="top" wrapText="1"/>
    </xf>
    <xf numFmtId="0" fontId="39" fillId="7" borderId="23" xfId="0" applyFont="1" applyFill="1" applyBorder="1" applyAlignment="1">
      <alignment vertical="top" wrapText="1"/>
    </xf>
    <xf numFmtId="0" fontId="39" fillId="7" borderId="23" xfId="0" applyFont="1" applyFill="1" applyBorder="1" applyAlignment="1">
      <alignment horizontal="center" vertical="top" wrapText="1"/>
    </xf>
    <xf numFmtId="0" fontId="39" fillId="8" borderId="28" xfId="0" applyFont="1" applyFill="1" applyBorder="1" applyAlignment="1">
      <alignment vertical="top" wrapText="1"/>
    </xf>
    <xf numFmtId="0" fontId="39" fillId="8" borderId="21" xfId="0" applyFont="1" applyFill="1" applyBorder="1" applyAlignment="1">
      <alignment vertical="top" wrapText="1"/>
    </xf>
    <xf numFmtId="0" fontId="39" fillId="8" borderId="21" xfId="0" applyFont="1" applyFill="1" applyBorder="1" applyAlignment="1">
      <alignment horizontal="center" vertical="top" wrapText="1"/>
    </xf>
    <xf numFmtId="0" fontId="39" fillId="7" borderId="25" xfId="0" applyFont="1" applyFill="1" applyBorder="1" applyAlignment="1">
      <alignment vertical="top" wrapText="1"/>
    </xf>
    <xf numFmtId="0" fontId="39" fillId="7" borderId="26" xfId="0" applyFont="1" applyFill="1" applyBorder="1" applyAlignment="1">
      <alignment vertical="top" wrapText="1"/>
    </xf>
    <xf numFmtId="0" fontId="39" fillId="7" borderId="26" xfId="0" applyFont="1" applyFill="1" applyBorder="1" applyAlignment="1">
      <alignment horizontal="center" vertical="top" wrapText="1"/>
    </xf>
    <xf numFmtId="0" fontId="39" fillId="8" borderId="22" xfId="0" applyFont="1" applyFill="1" applyBorder="1" applyAlignment="1">
      <alignment vertical="top" wrapText="1"/>
    </xf>
    <xf numFmtId="0" fontId="39" fillId="8" borderId="23" xfId="0" applyFont="1" applyFill="1" applyBorder="1" applyAlignment="1">
      <alignment vertical="top" wrapText="1"/>
    </xf>
    <xf numFmtId="0" fontId="39" fillId="8" borderId="23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/>
    </xf>
    <xf numFmtId="10" fontId="0" fillId="0" borderId="31" xfId="0" applyNumberFormat="1" applyBorder="1"/>
    <xf numFmtId="0" fontId="0" fillId="11" borderId="0" xfId="0" applyFill="1" applyAlignment="1">
      <alignment horizontal="left" vertical="top" wrapText="1"/>
    </xf>
    <xf numFmtId="0" fontId="6" fillId="11" borderId="0" xfId="0" applyFont="1" applyFill="1" applyAlignment="1">
      <alignment horizontal="left" vertical="top" wrapText="1"/>
    </xf>
    <xf numFmtId="0" fontId="0" fillId="0" borderId="0" xfId="0" applyAlignment="1"/>
    <xf numFmtId="0" fontId="44" fillId="0" borderId="15" xfId="0" applyFont="1" applyBorder="1" applyAlignment="1">
      <alignment vertical="center" wrapText="1"/>
    </xf>
    <xf numFmtId="0" fontId="45" fillId="10" borderId="0" xfId="0" applyFont="1" applyFill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9" fillId="7" borderId="24" xfId="7" applyFont="1" applyFill="1" applyBorder="1" applyAlignment="1">
      <alignment horizontal="center" vertical="top" wrapText="1"/>
    </xf>
    <xf numFmtId="0" fontId="49" fillId="8" borderId="29" xfId="7" applyFont="1" applyFill="1" applyBorder="1" applyAlignment="1">
      <alignment horizontal="center" vertical="top" wrapText="1"/>
    </xf>
    <xf numFmtId="0" fontId="9" fillId="7" borderId="27" xfId="0" applyFont="1" applyFill="1" applyBorder="1"/>
    <xf numFmtId="0" fontId="49" fillId="8" borderId="24" xfId="7" applyFont="1" applyFill="1" applyBorder="1" applyAlignment="1">
      <alignment horizontal="center" vertical="top" wrapText="1"/>
    </xf>
    <xf numFmtId="0" fontId="4" fillId="10" borderId="15" xfId="0" applyFont="1" applyFill="1" applyBorder="1" applyAlignment="1">
      <alignment horizontal="right"/>
    </xf>
    <xf numFmtId="0" fontId="9" fillId="0" borderId="19" xfId="0" applyFont="1" applyBorder="1" applyAlignment="1">
      <alignment vertical="justify"/>
    </xf>
    <xf numFmtId="0" fontId="42" fillId="10" borderId="15" xfId="0" applyFont="1" applyFill="1" applyBorder="1" applyAlignment="1">
      <alignment horizontal="right" wrapText="1"/>
    </xf>
    <xf numFmtId="0" fontId="48" fillId="7" borderId="32" xfId="0" applyFont="1" applyFill="1" applyBorder="1" applyAlignment="1">
      <alignment vertical="top" wrapText="1"/>
    </xf>
    <xf numFmtId="0" fontId="48" fillId="7" borderId="33" xfId="0" applyFont="1" applyFill="1" applyBorder="1" applyAlignment="1">
      <alignment horizontal="center" vertical="top" wrapText="1"/>
    </xf>
    <xf numFmtId="0" fontId="48" fillId="7" borderId="34" xfId="0" applyFont="1" applyFill="1" applyBorder="1" applyAlignment="1">
      <alignment horizontal="center" vertical="top" wrapText="1"/>
    </xf>
    <xf numFmtId="0" fontId="48" fillId="7" borderId="33" xfId="0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/>
    </xf>
    <xf numFmtId="0" fontId="52" fillId="7" borderId="7" xfId="0" applyFont="1" applyFill="1" applyBorder="1" applyAlignment="1">
      <alignment vertical="top" wrapText="1"/>
    </xf>
    <xf numFmtId="0" fontId="52" fillId="7" borderId="7" xfId="0" applyFont="1" applyFill="1" applyBorder="1" applyAlignment="1">
      <alignment horizontal="center" vertical="top" wrapText="1"/>
    </xf>
    <xf numFmtId="0" fontId="52" fillId="7" borderId="7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0" fillId="0" borderId="0" xfId="0" applyNumberFormat="1"/>
    <xf numFmtId="4" fontId="52" fillId="7" borderId="7" xfId="0" applyNumberFormat="1" applyFont="1" applyFill="1" applyBorder="1" applyAlignment="1">
      <alignment horizontal="right" vertical="top" wrapText="1"/>
    </xf>
    <xf numFmtId="0" fontId="52" fillId="12" borderId="7" xfId="0" applyFont="1" applyFill="1" applyBorder="1" applyAlignment="1">
      <alignment vertical="top" wrapText="1"/>
    </xf>
    <xf numFmtId="0" fontId="52" fillId="12" borderId="7" xfId="0" applyFont="1" applyFill="1" applyBorder="1" applyAlignment="1">
      <alignment horizontal="center" vertical="top" wrapText="1"/>
    </xf>
    <xf numFmtId="0" fontId="52" fillId="12" borderId="7" xfId="0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49" fontId="2" fillId="0" borderId="8" xfId="0" applyNumberFormat="1" applyFont="1" applyBorder="1" applyAlignment="1">
      <alignment horizontal="left"/>
    </xf>
    <xf numFmtId="0" fontId="52" fillId="7" borderId="0" xfId="0" applyFont="1" applyFill="1" applyBorder="1" applyAlignment="1">
      <alignment vertical="top"/>
    </xf>
    <xf numFmtId="4" fontId="3" fillId="0" borderId="18" xfId="0" applyNumberFormat="1" applyFont="1" applyFill="1" applyBorder="1" applyAlignment="1">
      <alignment horizontal="right" wrapText="1"/>
    </xf>
    <xf numFmtId="0" fontId="0" fillId="0" borderId="0" xfId="0" applyAlignment="1">
      <alignment vertical="center"/>
    </xf>
    <xf numFmtId="49" fontId="3" fillId="0" borderId="18" xfId="0" applyNumberFormat="1" applyFont="1" applyBorder="1" applyAlignment="1">
      <alignment horizontal="left" vertical="center" wrapText="1"/>
    </xf>
    <xf numFmtId="4" fontId="3" fillId="0" borderId="18" xfId="0" applyNumberFormat="1" applyFont="1" applyBorder="1" applyAlignment="1">
      <alignment vertical="center"/>
    </xf>
    <xf numFmtId="4" fontId="3" fillId="0" borderId="1" xfId="0" applyNumberFormat="1" applyFont="1" applyBorder="1" applyAlignment="1"/>
    <xf numFmtId="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7" fillId="0" borderId="7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center"/>
    </xf>
    <xf numFmtId="4" fontId="4" fillId="0" borderId="0" xfId="0" applyNumberFormat="1" applyFont="1" applyBorder="1"/>
    <xf numFmtId="0" fontId="9" fillId="0" borderId="0" xfId="0" applyFont="1" applyBorder="1"/>
    <xf numFmtId="0" fontId="0" fillId="0" borderId="0" xfId="0" applyBorder="1"/>
    <xf numFmtId="0" fontId="4" fillId="10" borderId="36" xfId="0" applyFont="1" applyFill="1" applyBorder="1" applyAlignment="1">
      <alignment horizontal="right"/>
    </xf>
    <xf numFmtId="0" fontId="9" fillId="0" borderId="36" xfId="0" applyFont="1" applyBorder="1"/>
    <xf numFmtId="0" fontId="0" fillId="0" borderId="36" xfId="0" applyBorder="1"/>
    <xf numFmtId="0" fontId="4" fillId="10" borderId="0" xfId="0" applyFont="1" applyFill="1" applyBorder="1" applyAlignment="1">
      <alignment horizontal="right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38" xfId="0" applyBorder="1"/>
    <xf numFmtId="49" fontId="2" fillId="0" borderId="41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 applyAlignment="1">
      <alignment horizontal="centerContinuous" vertical="justify"/>
    </xf>
    <xf numFmtId="0" fontId="46" fillId="10" borderId="0" xfId="0" applyFont="1" applyFill="1" applyBorder="1" applyAlignment="1">
      <alignment horizontal="right"/>
    </xf>
    <xf numFmtId="0" fontId="9" fillId="0" borderId="0" xfId="0" applyFont="1" applyBorder="1" applyAlignment="1">
      <alignment horizontal="centerContinuous"/>
    </xf>
    <xf numFmtId="164" fontId="9" fillId="0" borderId="0" xfId="0" applyNumberFormat="1" applyFont="1" applyBorder="1" applyAlignment="1">
      <alignment horizontal="centerContinuous"/>
    </xf>
    <xf numFmtId="0" fontId="3" fillId="0" borderId="41" xfId="0" applyFont="1" applyBorder="1" applyAlignment="1">
      <alignment horizontal="center"/>
    </xf>
    <xf numFmtId="4" fontId="4" fillId="10" borderId="0" xfId="0" applyNumberFormat="1" applyFont="1" applyFill="1" applyBorder="1" applyAlignment="1">
      <alignment horizontal="right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wrapText="1"/>
    </xf>
    <xf numFmtId="0" fontId="9" fillId="0" borderId="0" xfId="0" applyFont="1" applyBorder="1" applyAlignment="1">
      <alignment vertical="justify"/>
    </xf>
    <xf numFmtId="0" fontId="40" fillId="0" borderId="0" xfId="0" applyFont="1" applyBorder="1" applyAlignment="1">
      <alignment horizontal="center" vertical="justify"/>
    </xf>
    <xf numFmtId="0" fontId="3" fillId="0" borderId="41" xfId="0" applyFont="1" applyBorder="1" applyAlignment="1">
      <alignment horizontal="center" vertical="center" wrapText="1"/>
    </xf>
    <xf numFmtId="4" fontId="46" fillId="10" borderId="0" xfId="0" applyNumberFormat="1" applyFont="1" applyFill="1" applyBorder="1" applyAlignment="1">
      <alignment horizontal="right"/>
    </xf>
    <xf numFmtId="0" fontId="40" fillId="0" borderId="0" xfId="0" applyFont="1" applyBorder="1" applyAlignment="1">
      <alignment vertical="justify"/>
    </xf>
    <xf numFmtId="43" fontId="9" fillId="0" borderId="0" xfId="6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3" fontId="3" fillId="0" borderId="41" xfId="0" applyNumberFormat="1" applyFont="1" applyBorder="1" applyAlignment="1">
      <alignment horizontal="center"/>
    </xf>
    <xf numFmtId="0" fontId="9" fillId="9" borderId="0" xfId="0" applyFont="1" applyFill="1" applyBorder="1" applyAlignment="1">
      <alignment horizontal="center" vertical="center"/>
    </xf>
    <xf numFmtId="2" fontId="46" fillId="10" borderId="0" xfId="0" applyNumberFormat="1" applyFont="1" applyFill="1" applyBorder="1" applyAlignment="1">
      <alignment horizontal="right"/>
    </xf>
    <xf numFmtId="49" fontId="3" fillId="0" borderId="41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9" fillId="0" borderId="0" xfId="0" applyNumberFormat="1" applyFont="1" applyBorder="1"/>
    <xf numFmtId="4" fontId="0" fillId="0" borderId="0" xfId="0" applyNumberFormat="1" applyBorder="1"/>
    <xf numFmtId="49" fontId="8" fillId="0" borderId="45" xfId="0" applyNumberFormat="1" applyFont="1" applyBorder="1" applyAlignment="1">
      <alignment horizontal="right"/>
    </xf>
    <xf numFmtId="49" fontId="3" fillId="0" borderId="46" xfId="0" applyNumberFormat="1" applyFont="1" applyBorder="1" applyAlignment="1">
      <alignment horizontal="center"/>
    </xf>
    <xf numFmtId="0" fontId="50" fillId="0" borderId="0" xfId="0" applyFont="1" applyFill="1" applyBorder="1" applyAlignment="1">
      <alignment horizontal="center" vertical="justify"/>
    </xf>
    <xf numFmtId="0" fontId="50" fillId="9" borderId="0" xfId="0" applyFont="1" applyFill="1" applyBorder="1" applyAlignment="1">
      <alignment horizontal="centerContinuous" vertical="center"/>
    </xf>
    <xf numFmtId="0" fontId="4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Continuous" vertical="center"/>
    </xf>
    <xf numFmtId="4" fontId="9" fillId="0" borderId="0" xfId="0" applyNumberFormat="1" applyFont="1" applyBorder="1"/>
    <xf numFmtId="0" fontId="51" fillId="0" borderId="0" xfId="0" applyFont="1" applyBorder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43" fillId="0" borderId="0" xfId="0" applyFont="1" applyBorder="1"/>
    <xf numFmtId="4" fontId="46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9" borderId="0" xfId="0" applyFont="1" applyFill="1" applyBorder="1"/>
    <xf numFmtId="0" fontId="5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right"/>
    </xf>
    <xf numFmtId="0" fontId="47" fillId="0" borderId="0" xfId="0" applyFont="1" applyBorder="1"/>
    <xf numFmtId="4" fontId="46" fillId="0" borderId="0" xfId="0" applyNumberFormat="1" applyFont="1" applyBorder="1"/>
    <xf numFmtId="0" fontId="45" fillId="10" borderId="0" xfId="0" applyFont="1" applyFill="1" applyBorder="1" applyAlignment="1">
      <alignment horizontal="right"/>
    </xf>
    <xf numFmtId="0" fontId="3" fillId="0" borderId="41" xfId="0" applyFont="1" applyBorder="1" applyAlignment="1">
      <alignment wrapText="1"/>
    </xf>
    <xf numFmtId="0" fontId="45" fillId="10" borderId="0" xfId="0" applyFont="1" applyFill="1" applyBorder="1" applyAlignment="1"/>
    <xf numFmtId="0" fontId="0" fillId="0" borderId="0" xfId="0" applyBorder="1" applyAlignment="1"/>
    <xf numFmtId="4" fontId="45" fillId="10" borderId="0" xfId="0" applyNumberFormat="1" applyFont="1" applyFill="1" applyBorder="1" applyAlignment="1">
      <alignment horizontal="right"/>
    </xf>
    <xf numFmtId="0" fontId="45" fillId="1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3" fontId="3" fillId="0" borderId="46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 vertical="center"/>
    </xf>
    <xf numFmtId="0" fontId="45" fillId="1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Continuous" vertical="justify"/>
    </xf>
    <xf numFmtId="10" fontId="45" fillId="10" borderId="0" xfId="5" applyNumberFormat="1" applyFont="1" applyFill="1" applyBorder="1" applyAlignment="1">
      <alignment horizontal="right"/>
    </xf>
    <xf numFmtId="0" fontId="45" fillId="10" borderId="49" xfId="0" applyFont="1" applyFill="1" applyBorder="1" applyAlignment="1">
      <alignment horizontal="right"/>
    </xf>
    <xf numFmtId="0" fontId="0" fillId="0" borderId="49" xfId="0" applyBorder="1"/>
    <xf numFmtId="0" fontId="4" fillId="0" borderId="0" xfId="0" applyFont="1" applyBorder="1" applyAlignment="1">
      <alignment vertical="center"/>
    </xf>
    <xf numFmtId="4" fontId="9" fillId="9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4" fontId="4" fillId="0" borderId="37" xfId="0" applyNumberFormat="1" applyFont="1" applyBorder="1" applyAlignment="1">
      <alignment horizontal="right" vertical="center" wrapText="1"/>
    </xf>
    <xf numFmtId="4" fontId="4" fillId="0" borderId="39" xfId="0" applyNumberFormat="1" applyFont="1" applyBorder="1" applyAlignment="1">
      <alignment horizontal="right" vertical="center"/>
    </xf>
    <xf numFmtId="4" fontId="0" fillId="0" borderId="39" xfId="0" applyNumberFormat="1" applyFont="1" applyBorder="1" applyAlignment="1">
      <alignment horizontal="right" vertical="center"/>
    </xf>
    <xf numFmtId="10" fontId="0" fillId="0" borderId="39" xfId="0" applyNumberFormat="1" applyFont="1" applyBorder="1" applyAlignment="1">
      <alignment horizontal="right" vertical="center"/>
    </xf>
    <xf numFmtId="4" fontId="9" fillId="0" borderId="40" xfId="0" applyNumberFormat="1" applyFont="1" applyBorder="1" applyAlignment="1">
      <alignment horizontal="right" vertical="center"/>
    </xf>
    <xf numFmtId="4" fontId="2" fillId="0" borderId="42" xfId="0" applyNumberFormat="1" applyFont="1" applyBorder="1" applyAlignment="1">
      <alignment horizontal="right" vertical="center"/>
    </xf>
    <xf numFmtId="4" fontId="4" fillId="0" borderId="43" xfId="0" applyNumberFormat="1" applyFont="1" applyBorder="1" applyAlignment="1">
      <alignment horizontal="right" vertical="center"/>
    </xf>
    <xf numFmtId="4" fontId="54" fillId="0" borderId="43" xfId="0" applyNumberFormat="1" applyFont="1" applyBorder="1" applyAlignment="1">
      <alignment horizontal="right" vertical="center"/>
    </xf>
    <xf numFmtId="4" fontId="7" fillId="0" borderId="43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5" fillId="0" borderId="43" xfId="0" applyNumberFormat="1" applyFont="1" applyBorder="1" applyAlignment="1">
      <alignment horizontal="right" vertical="center"/>
    </xf>
    <xf numFmtId="4" fontId="5" fillId="0" borderId="43" xfId="0" applyNumberFormat="1" applyFont="1" applyBorder="1" applyAlignment="1">
      <alignment horizontal="right" vertical="center" wrapText="1"/>
    </xf>
    <xf numFmtId="0" fontId="52" fillId="12" borderId="0" xfId="0" applyFont="1" applyFill="1" applyBorder="1" applyAlignment="1">
      <alignment vertical="top" wrapText="1"/>
    </xf>
    <xf numFmtId="0" fontId="52" fillId="12" borderId="0" xfId="0" applyFont="1" applyFill="1" applyBorder="1" applyAlignment="1">
      <alignment horizontal="center" vertical="top" wrapText="1"/>
    </xf>
    <xf numFmtId="0" fontId="52" fillId="12" borderId="0" xfId="0" applyFont="1" applyFill="1" applyBorder="1" applyAlignment="1">
      <alignment horizontal="right" vertical="top" wrapText="1"/>
    </xf>
    <xf numFmtId="2" fontId="55" fillId="12" borderId="0" xfId="0" applyNumberFormat="1" applyFont="1" applyFill="1" applyBorder="1" applyAlignment="1">
      <alignment horizontal="right" vertical="top" wrapText="1"/>
    </xf>
    <xf numFmtId="0" fontId="52" fillId="7" borderId="0" xfId="0" applyFont="1" applyFill="1" applyBorder="1" applyAlignment="1">
      <alignment horizontal="right" vertical="top" wrapText="1"/>
    </xf>
    <xf numFmtId="0" fontId="52" fillId="7" borderId="15" xfId="0" applyFont="1" applyFill="1" applyBorder="1" applyAlignment="1">
      <alignment horizontal="right" vertical="top" wrapText="1"/>
    </xf>
    <xf numFmtId="0" fontId="47" fillId="0" borderId="1" xfId="0" applyFont="1" applyBorder="1" applyAlignment="1">
      <alignment horizontal="center"/>
    </xf>
    <xf numFmtId="0" fontId="46" fillId="12" borderId="7" xfId="0" applyFont="1" applyFill="1" applyBorder="1" applyAlignment="1">
      <alignment horizontal="left" vertical="center" wrapText="1"/>
    </xf>
    <xf numFmtId="0" fontId="46" fillId="0" borderId="0" xfId="0" applyFont="1"/>
    <xf numFmtId="0" fontId="4" fillId="0" borderId="0" xfId="0" applyFont="1" applyBorder="1" applyAlignment="1">
      <alignment horizontal="right" vertical="center"/>
    </xf>
    <xf numFmtId="2" fontId="4" fillId="0" borderId="1" xfId="0" applyNumberFormat="1" applyFont="1" applyBorder="1" applyAlignment="1"/>
    <xf numFmtId="4" fontId="4" fillId="0" borderId="43" xfId="0" applyNumberFormat="1" applyFont="1" applyBorder="1" applyAlignment="1">
      <alignment horizontal="right"/>
    </xf>
    <xf numFmtId="0" fontId="46" fillId="0" borderId="1" xfId="0" applyFont="1" applyBorder="1" applyAlignment="1"/>
    <xf numFmtId="4" fontId="4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/>
    </xf>
    <xf numFmtId="2" fontId="4" fillId="0" borderId="36" xfId="0" applyNumberFormat="1" applyFont="1" applyBorder="1" applyAlignment="1">
      <alignment wrapText="1"/>
    </xf>
    <xf numFmtId="2" fontId="4" fillId="0" borderId="0" xfId="0" applyNumberFormat="1" applyFont="1" applyBorder="1" applyAlignment="1"/>
    <xf numFmtId="0" fontId="9" fillId="0" borderId="0" xfId="0" applyFont="1" applyBorder="1" applyAlignment="1"/>
    <xf numFmtId="10" fontId="9" fillId="0" borderId="0" xfId="0" applyNumberFormat="1" applyFont="1" applyBorder="1" applyAlignment="1"/>
    <xf numFmtId="0" fontId="9" fillId="0" borderId="19" xfId="0" applyFont="1" applyBorder="1" applyAlignment="1"/>
    <xf numFmtId="2" fontId="46" fillId="0" borderId="1" xfId="0" applyNumberFormat="1" applyFont="1" applyBorder="1" applyAlignment="1"/>
    <xf numFmtId="2" fontId="4" fillId="0" borderId="1" xfId="0" applyNumberFormat="1" applyFont="1" applyFill="1" applyBorder="1" applyAlignment="1"/>
    <xf numFmtId="4" fontId="46" fillId="0" borderId="1" xfId="0" applyNumberFormat="1" applyFont="1" applyBorder="1" applyAlignment="1"/>
    <xf numFmtId="2" fontId="4" fillId="0" borderId="1" xfId="0" applyNumberFormat="1" applyFont="1" applyBorder="1" applyAlignment="1">
      <alignment wrapText="1"/>
    </xf>
    <xf numFmtId="43" fontId="4" fillId="0" borderId="1" xfId="6" applyFont="1" applyBorder="1" applyAlignment="1"/>
    <xf numFmtId="2" fontId="4" fillId="0" borderId="1" xfId="0" applyNumberFormat="1" applyFont="1" applyBorder="1" applyAlignment="1">
      <alignment horizontal="center"/>
    </xf>
    <xf numFmtId="2" fontId="4" fillId="0" borderId="17" xfId="0" applyNumberFormat="1" applyFont="1" applyBorder="1" applyAlignment="1"/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distributed"/>
    </xf>
    <xf numFmtId="49" fontId="2" fillId="0" borderId="17" xfId="0" applyNumberFormat="1" applyFont="1" applyBorder="1" applyAlignment="1">
      <alignment vertical="center"/>
    </xf>
    <xf numFmtId="4" fontId="2" fillId="0" borderId="9" xfId="0" applyNumberFormat="1" applyFont="1" applyBorder="1" applyAlignment="1"/>
    <xf numFmtId="49" fontId="2" fillId="0" borderId="18" xfId="0" applyNumberFormat="1" applyFont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3" fillId="0" borderId="9" xfId="0" applyNumberFormat="1" applyFont="1" applyBorder="1" applyAlignment="1"/>
    <xf numFmtId="4" fontId="2" fillId="0" borderId="18" xfId="0" applyNumberFormat="1" applyFont="1" applyBorder="1" applyAlignment="1"/>
    <xf numFmtId="4" fontId="2" fillId="0" borderId="1" xfId="0" applyNumberFormat="1" applyFont="1" applyBorder="1" applyAlignment="1"/>
    <xf numFmtId="4" fontId="3" fillId="0" borderId="18" xfId="0" applyNumberFormat="1" applyFont="1" applyBorder="1" applyAlignment="1"/>
    <xf numFmtId="0" fontId="3" fillId="0" borderId="1" xfId="0" applyFont="1" applyBorder="1" applyAlignment="1"/>
    <xf numFmtId="49" fontId="8" fillId="0" borderId="9" xfId="0" applyNumberFormat="1" applyFont="1" applyBorder="1" applyAlignment="1"/>
    <xf numFmtId="0" fontId="3" fillId="0" borderId="19" xfId="0" applyFont="1" applyBorder="1" applyAlignment="1"/>
    <xf numFmtId="4" fontId="3" fillId="0" borderId="9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wrapText="1"/>
    </xf>
    <xf numFmtId="43" fontId="3" fillId="0" borderId="19" xfId="6" applyFont="1" applyBorder="1" applyAlignment="1">
      <alignment horizontal="right"/>
    </xf>
    <xf numFmtId="0" fontId="43" fillId="0" borderId="0" xfId="0" applyFont="1" applyAlignment="1">
      <alignment wrapText="1"/>
    </xf>
    <xf numFmtId="0" fontId="52" fillId="7" borderId="30" xfId="0" applyFont="1" applyFill="1" applyBorder="1" applyAlignment="1">
      <alignment vertical="top" wrapText="1"/>
    </xf>
    <xf numFmtId="0" fontId="3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center" vertical="center"/>
    </xf>
    <xf numFmtId="4" fontId="3" fillId="0" borderId="17" xfId="0" applyNumberFormat="1" applyFont="1" applyBorder="1" applyAlignment="1"/>
    <xf numFmtId="4" fontId="3" fillId="0" borderId="17" xfId="0" applyNumberFormat="1" applyFont="1" applyBorder="1" applyAlignment="1">
      <alignment horizontal="right" vertical="center"/>
    </xf>
    <xf numFmtId="4" fontId="3" fillId="0" borderId="17" xfId="0" applyNumberFormat="1" applyFont="1" applyBorder="1" applyAlignment="1">
      <alignment wrapText="1"/>
    </xf>
    <xf numFmtId="4" fontId="2" fillId="0" borderId="18" xfId="0" applyNumberFormat="1" applyFont="1" applyBorder="1" applyAlignment="1">
      <alignment wrapText="1"/>
    </xf>
    <xf numFmtId="0" fontId="8" fillId="0" borderId="0" xfId="0" applyFont="1" applyBorder="1" applyAlignment="1"/>
    <xf numFmtId="4" fontId="8" fillId="0" borderId="1" xfId="0" applyNumberFormat="1" applyFont="1" applyBorder="1" applyAlignment="1"/>
    <xf numFmtId="4" fontId="2" fillId="0" borderId="1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4" fontId="46" fillId="10" borderId="30" xfId="0" applyNumberFormat="1" applyFont="1" applyFill="1" applyBorder="1" applyAlignment="1">
      <alignment horizontal="right" vertical="center" wrapText="1"/>
    </xf>
    <xf numFmtId="0" fontId="51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30" fillId="13" borderId="35" xfId="0" applyNumberFormat="1" applyFont="1" applyFill="1" applyBorder="1" applyAlignment="1">
      <alignment horizontal="center" vertical="center" wrapText="1"/>
    </xf>
    <xf numFmtId="4" fontId="30" fillId="13" borderId="37" xfId="0" applyNumberFormat="1" applyFont="1" applyFill="1" applyBorder="1" applyAlignment="1">
      <alignment horizontal="center" vertical="center" wrapText="1"/>
    </xf>
    <xf numFmtId="4" fontId="30" fillId="13" borderId="52" xfId="0" applyNumberFormat="1" applyFont="1" applyFill="1" applyBorder="1" applyAlignment="1">
      <alignment horizontal="center" vertical="center" wrapText="1"/>
    </xf>
    <xf numFmtId="4" fontId="30" fillId="13" borderId="53" xfId="0" applyNumberFormat="1" applyFont="1" applyFill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52" xfId="0" applyNumberFormat="1" applyFont="1" applyBorder="1" applyAlignment="1">
      <alignment horizontal="center" vertical="center"/>
    </xf>
    <xf numFmtId="2" fontId="5" fillId="0" borderId="53" xfId="0" applyNumberFormat="1" applyFont="1" applyBorder="1" applyAlignment="1">
      <alignment horizontal="center" vertical="center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8" fillId="0" borderId="4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49" fontId="8" fillId="0" borderId="44" xfId="0" applyNumberFormat="1" applyFont="1" applyBorder="1" applyAlignment="1">
      <alignment horizontal="right"/>
    </xf>
    <xf numFmtId="49" fontId="8" fillId="0" borderId="17" xfId="0" applyNumberFormat="1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8" fillId="0" borderId="17" xfId="0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8" fillId="0" borderId="4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3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7" fillId="0" borderId="41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8" fillId="0" borderId="4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49" fontId="2" fillId="2" borderId="4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47" xfId="0" applyNumberFormat="1" applyFont="1" applyFill="1" applyBorder="1" applyAlignment="1">
      <alignment horizontal="left" vertical="center"/>
    </xf>
    <xf numFmtId="49" fontId="2" fillId="2" borderId="48" xfId="0" applyNumberFormat="1" applyFont="1" applyFill="1" applyBorder="1" applyAlignment="1">
      <alignment horizontal="left" vertical="center"/>
    </xf>
    <xf numFmtId="165" fontId="53" fillId="2" borderId="11" xfId="1" applyFont="1" applyFill="1" applyBorder="1" applyAlignment="1">
      <alignment horizontal="center" vertical="center"/>
    </xf>
    <xf numFmtId="165" fontId="53" fillId="2" borderId="12" xfId="1" applyFont="1" applyFill="1" applyBorder="1" applyAlignment="1">
      <alignment horizontal="center" vertical="center"/>
    </xf>
    <xf numFmtId="165" fontId="53" fillId="2" borderId="54" xfId="1" applyFont="1" applyFill="1" applyBorder="1" applyAlignment="1">
      <alignment horizontal="center" vertical="center"/>
    </xf>
    <xf numFmtId="165" fontId="53" fillId="2" borderId="55" xfId="1" applyFont="1" applyFill="1" applyBorder="1" applyAlignment="1">
      <alignment horizontal="center" vertical="center"/>
    </xf>
    <xf numFmtId="165" fontId="53" fillId="2" borderId="13" xfId="1" applyFont="1" applyFill="1" applyBorder="1" applyAlignment="1">
      <alignment horizontal="center" vertical="center"/>
    </xf>
    <xf numFmtId="165" fontId="53" fillId="2" borderId="14" xfId="1" applyFont="1" applyFill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44" xfId="0" applyFont="1" applyBorder="1" applyAlignment="1">
      <alignment horizontal="right" vertical="center"/>
    </xf>
    <xf numFmtId="4" fontId="5" fillId="0" borderId="50" xfId="0" applyNumberFormat="1" applyFont="1" applyBorder="1" applyAlignment="1">
      <alignment horizontal="center" vertical="center"/>
    </xf>
    <xf numFmtId="4" fontId="5" fillId="0" borderId="51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49" fontId="2" fillId="0" borderId="18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4" xfId="2" applyFont="1" applyBorder="1" applyAlignment="1">
      <alignment horizontal="left" vertical="top" wrapText="1"/>
    </xf>
    <xf numFmtId="0" fontId="15" fillId="0" borderId="0" xfId="0" applyFont="1" applyAlignment="1">
      <alignment horizontal="center" textRotation="90"/>
    </xf>
    <xf numFmtId="0" fontId="11" fillId="0" borderId="2" xfId="3" applyFont="1" applyBorder="1" applyAlignment="1">
      <alignment horizontal="left" vertical="top"/>
    </xf>
    <xf numFmtId="0" fontId="14" fillId="0" borderId="4" xfId="4" applyNumberFormat="1" applyFont="1" applyBorder="1" applyAlignment="1">
      <alignment horizontal="left" wrapText="1"/>
    </xf>
    <xf numFmtId="0" fontId="14" fillId="0" borderId="3" xfId="2" applyFont="1" applyBorder="1" applyAlignment="1">
      <alignment horizontal="left" wrapText="1"/>
    </xf>
    <xf numFmtId="10" fontId="14" fillId="3" borderId="3" xfId="2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4" fillId="0" borderId="3" xfId="2" applyFont="1" applyBorder="1" applyAlignment="1">
      <alignment horizontal="left"/>
    </xf>
    <xf numFmtId="4" fontId="17" fillId="0" borderId="3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/>
    </xf>
    <xf numFmtId="166" fontId="14" fillId="4" borderId="4" xfId="4" applyFont="1" applyFill="1" applyBorder="1" applyAlignment="1" applyProtection="1">
      <alignment horizontal="left"/>
      <protection locked="0"/>
    </xf>
    <xf numFmtId="0" fontId="17" fillId="0" borderId="3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 wrapText="1"/>
    </xf>
    <xf numFmtId="4" fontId="17" fillId="0" borderId="3" xfId="2" applyNumberFormat="1" applyFont="1" applyBorder="1" applyAlignment="1">
      <alignment horizontal="center" vertical="center"/>
    </xf>
    <xf numFmtId="0" fontId="14" fillId="0" borderId="3" xfId="2" applyFont="1" applyBorder="1" applyAlignment="1">
      <alignment horizontal="left" vertical="center" wrapText="1"/>
    </xf>
    <xf numFmtId="0" fontId="18" fillId="5" borderId="3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center" indent="1"/>
    </xf>
    <xf numFmtId="0" fontId="0" fillId="0" borderId="0" xfId="2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top"/>
    </xf>
    <xf numFmtId="0" fontId="0" fillId="0" borderId="6" xfId="2" applyFont="1" applyBorder="1" applyAlignment="1">
      <alignment horizontal="left" vertical="center"/>
    </xf>
    <xf numFmtId="49" fontId="0" fillId="3" borderId="3" xfId="2" applyNumberFormat="1" applyFont="1" applyFill="1" applyBorder="1" applyAlignment="1" applyProtection="1">
      <alignment horizontal="left" vertical="top" wrapText="1"/>
      <protection locked="0"/>
    </xf>
    <xf numFmtId="167" fontId="0" fillId="0" borderId="5" xfId="2" applyNumberFormat="1" applyFont="1" applyBorder="1" applyAlignment="1">
      <alignment horizontal="left"/>
    </xf>
    <xf numFmtId="168" fontId="0" fillId="0" borderId="5" xfId="2" applyNumberFormat="1" applyFont="1" applyBorder="1" applyAlignment="1">
      <alignment horizontal="left"/>
    </xf>
    <xf numFmtId="0" fontId="11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8">
    <cellStyle name="Hiperlink" xfId="7" builtinId="8"/>
    <cellStyle name="Moeda" xfId="1" builtinId="4"/>
    <cellStyle name="Moeda_Composicao BDI v2.1" xfId="4"/>
    <cellStyle name="Normal" xfId="0" builtinId="0"/>
    <cellStyle name="Normal 2" xfId="2"/>
    <cellStyle name="Normal_FICHA DE VERIFICAÇÃO PRELIMINAR - Plano R" xfId="3"/>
    <cellStyle name="Porcentagem" xfId="5" builtinId="5"/>
    <cellStyle name="Vírgula" xfId="6" builtinId="3"/>
  </cellStyles>
  <dxfs count="200">
    <dxf>
      <font>
        <b/>
        <i val="0"/>
        <condense val="0"/>
        <extend val="0"/>
      </font>
    </dxf>
    <dxf>
      <font>
        <b val="0"/>
        <condense val="0"/>
        <extend val="0"/>
        <color indexed="17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960784</xdr:colOff>
      <xdr:row>0</xdr:row>
      <xdr:rowOff>41414</xdr:rowOff>
    </xdr:from>
    <xdr:to>
      <xdr:col>3</xdr:col>
      <xdr:colOff>4754218</xdr:colOff>
      <xdr:row>0</xdr:row>
      <xdr:rowOff>520455</xdr:rowOff>
    </xdr:to>
    <xdr:pic>
      <xdr:nvPicPr>
        <xdr:cNvPr id="3" name="Imagem 2" descr="Logo 1 CorelDraw">
          <a:extLst>
            <a:ext uri="{FF2B5EF4-FFF2-40B4-BE49-F238E27FC236}">
              <a16:creationId xmlns:a16="http://schemas.microsoft.com/office/drawing/2014/main" xmlns="" id="{84E36C78-9584-4FD5-B8D0-00A593427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197" y="41414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3</xdr:row>
      <xdr:rowOff>19050</xdr:rowOff>
    </xdr:from>
    <xdr:to>
      <xdr:col>11</xdr:col>
      <xdr:colOff>390525</xdr:colOff>
      <xdr:row>5</xdr:row>
      <xdr:rowOff>38100</xdr:rowOff>
    </xdr:to>
    <xdr:pic>
      <xdr:nvPicPr>
        <xdr:cNvPr id="2" name="Logo1">
          <a:extLst>
            <a:ext uri="{FF2B5EF4-FFF2-40B4-BE49-F238E27FC236}">
              <a16:creationId xmlns:a16="http://schemas.microsoft.com/office/drawing/2014/main" xmlns="" id="{32ED34FD-B4E6-4A3F-A30B-B11E9AC0B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9050"/>
          <a:ext cx="17907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38100</xdr:colOff>
      <xdr:row>0</xdr:row>
      <xdr:rowOff>28575</xdr:rowOff>
    </xdr:from>
    <xdr:to>
      <xdr:col>17</xdr:col>
      <xdr:colOff>173934</xdr:colOff>
      <xdr:row>0</xdr:row>
      <xdr:rowOff>507616</xdr:rowOff>
    </xdr:to>
    <xdr:pic>
      <xdr:nvPicPr>
        <xdr:cNvPr id="5" name="Imagem 4" descr="Logo 1 CorelDraw">
          <a:extLst>
            <a:ext uri="{FF2B5EF4-FFF2-40B4-BE49-F238E27FC236}">
              <a16:creationId xmlns:a16="http://schemas.microsoft.com/office/drawing/2014/main" xmlns="" id="{EE13F36F-535D-44BB-91CC-BFB0312CE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825" y="28575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2385391</xdr:colOff>
      <xdr:row>0</xdr:row>
      <xdr:rowOff>41413</xdr:rowOff>
    </xdr:from>
    <xdr:to>
      <xdr:col>2</xdr:col>
      <xdr:colOff>364434</xdr:colOff>
      <xdr:row>0</xdr:row>
      <xdr:rowOff>520454</xdr:rowOff>
    </xdr:to>
    <xdr:pic>
      <xdr:nvPicPr>
        <xdr:cNvPr id="2" name="Imagem 1" descr="Logo 1 CorelDraw">
          <a:extLst>
            <a:ext uri="{FF2B5EF4-FFF2-40B4-BE49-F238E27FC236}">
              <a16:creationId xmlns:a16="http://schemas.microsoft.com/office/drawing/2014/main" xmlns="" id="{C2D02F05-E090-4A19-AB55-D2182F97F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391" y="41413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520211</xdr:colOff>
      <xdr:row>0</xdr:row>
      <xdr:rowOff>43962</xdr:rowOff>
    </xdr:from>
    <xdr:to>
      <xdr:col>9</xdr:col>
      <xdr:colOff>327799</xdr:colOff>
      <xdr:row>0</xdr:row>
      <xdr:rowOff>523003</xdr:rowOff>
    </xdr:to>
    <xdr:pic>
      <xdr:nvPicPr>
        <xdr:cNvPr id="2" name="Imagem 1" descr="Logo 1 CorelDraw">
          <a:extLst>
            <a:ext uri="{FF2B5EF4-FFF2-40B4-BE49-F238E27FC236}">
              <a16:creationId xmlns:a16="http://schemas.microsoft.com/office/drawing/2014/main" xmlns="" id="{B6DB89B8-25F0-441D-A343-43E8ADFBA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769" y="43962"/>
          <a:ext cx="3793434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520211</xdr:colOff>
      <xdr:row>0</xdr:row>
      <xdr:rowOff>43962</xdr:rowOff>
    </xdr:from>
    <xdr:to>
      <xdr:col>9</xdr:col>
      <xdr:colOff>327799</xdr:colOff>
      <xdr:row>0</xdr:row>
      <xdr:rowOff>523003</xdr:rowOff>
    </xdr:to>
    <xdr:pic>
      <xdr:nvPicPr>
        <xdr:cNvPr id="2" name="Imagem 1" descr="Logo 1 CorelDraw">
          <a:extLst>
            <a:ext uri="{FF2B5EF4-FFF2-40B4-BE49-F238E27FC236}">
              <a16:creationId xmlns:a16="http://schemas.microsoft.com/office/drawing/2014/main" xmlns="" id="{3831B04C-B9D3-4C49-9BF5-A4A33E35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9036" y="43962"/>
          <a:ext cx="3798563" cy="479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RIO~1/AppData/Local/Temp/Rar$DIa31296.8133/PLANILHA%20M&#218;LTIPLA%20V3.0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ento/Desktop/GAR&#199;A_2023/Ambulat&#243;rio%20escola%20Novo/ENTREGA%20FINAL/OR&#199;AMENTO/Nova%20pasta/COMPOSI&#199;&#213;ES%20BASE%20CDH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Gráfico1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OBILIZAÇÃO DESMOBILIZAÇÃO"/>
    </sheetNames>
    <sheetDataSet>
      <sheetData sheetId="0"/>
      <sheetData sheetId="1">
        <row r="5">
          <cell r="F5" t="str">
            <v>Prefeitura Municipal de Flórida Paulista.</v>
          </cell>
        </row>
        <row r="6">
          <cell r="F6" t="str">
            <v>Flórida Paulista / SP</v>
          </cell>
        </row>
        <row r="7">
          <cell r="F7" t="str">
            <v>1004916-36/2013</v>
          </cell>
        </row>
        <row r="8">
          <cell r="F8" t="str">
            <v>784257/2013</v>
          </cell>
        </row>
        <row r="16">
          <cell r="F16" t="str">
            <v>REPROGRAMAÇÃO Construção e reforma de infraestrutura esportiva</v>
          </cell>
        </row>
        <row r="17">
          <cell r="F17" t="str">
            <v>Construção e reforma de infraestrutura esportiva</v>
          </cell>
        </row>
        <row r="18">
          <cell r="F18" t="str">
            <v>DESONERADO</v>
          </cell>
        </row>
        <row r="22">
          <cell r="F22" t="str">
            <v>Luana Barbosa Bomfim</v>
          </cell>
        </row>
        <row r="23">
          <cell r="F23" t="str">
            <v>5070235687</v>
          </cell>
        </row>
        <row r="24">
          <cell r="F24" t="str">
            <v>28027230200378937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</sheetNames>
    <sheetDataSet>
      <sheetData sheetId="0">
        <row r="7">
          <cell r="B7" t="str">
            <v>C080107</v>
          </cell>
        </row>
        <row r="19">
          <cell r="B19" t="str">
            <v>C080108</v>
          </cell>
        </row>
        <row r="30">
          <cell r="B30" t="str">
            <v>C080109</v>
          </cell>
        </row>
        <row r="41">
          <cell r="B41" t="str">
            <v>C080110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149"/>
  <sheetViews>
    <sheetView tabSelected="1" zoomScale="110" zoomScaleNormal="110" workbookViewId="0">
      <pane xSplit="7" ySplit="9" topLeftCell="H534" activePane="bottomRight" state="frozen"/>
      <selection pane="topRight" activeCell="G1" sqref="G1"/>
      <selection pane="bottomLeft" activeCell="A9" sqref="A9"/>
      <selection pane="bottomRight" activeCell="R546" sqref="R546:S547"/>
    </sheetView>
  </sheetViews>
  <sheetFormatPr defaultRowHeight="15" x14ac:dyDescent="0.25"/>
  <cols>
    <col min="1" max="1" width="9" customWidth="1"/>
    <col min="2" max="3" width="8.85546875" customWidth="1"/>
    <col min="4" max="4" width="73.7109375" customWidth="1"/>
    <col min="5" max="5" width="4.85546875" customWidth="1"/>
    <col min="6" max="6" width="8.5703125" style="199" customWidth="1"/>
    <col min="7" max="7" width="11.140625" hidden="1" customWidth="1"/>
    <col min="8" max="8" width="10.28515625" hidden="1" customWidth="1"/>
    <col min="9" max="9" width="11.140625" style="201" hidden="1" customWidth="1"/>
    <col min="10" max="10" width="11" hidden="1" customWidth="1"/>
    <col min="11" max="11" width="15.140625" hidden="1" customWidth="1"/>
    <col min="12" max="12" width="28.140625" hidden="1" customWidth="1"/>
    <col min="13" max="15" width="9.140625" hidden="1" customWidth="1"/>
    <col min="16" max="16" width="35.42578125" style="248" hidden="1" customWidth="1"/>
    <col min="17" max="17" width="35.42578125" hidden="1" customWidth="1"/>
    <col min="18" max="18" width="11.140625" style="354" customWidth="1"/>
    <col min="19" max="19" width="15.7109375" style="341" customWidth="1"/>
    <col min="20" max="24" width="9.140625" customWidth="1"/>
    <col min="28" max="28" width="12.7109375" bestFit="1" customWidth="1"/>
  </cols>
  <sheetData>
    <row r="1" spans="1:19" ht="44.25" customHeight="1" x14ac:dyDescent="0.25">
      <c r="A1" s="415"/>
      <c r="B1" s="416"/>
      <c r="C1" s="416"/>
      <c r="D1" s="416"/>
      <c r="E1" s="416"/>
      <c r="F1" s="416"/>
      <c r="G1" s="416"/>
      <c r="H1" s="416"/>
      <c r="I1" s="249"/>
      <c r="J1" s="250"/>
      <c r="K1" s="250"/>
      <c r="L1" s="250"/>
      <c r="M1" s="250"/>
      <c r="N1" s="250"/>
      <c r="O1" s="250"/>
      <c r="Q1" s="251"/>
      <c r="R1" s="359"/>
      <c r="S1" s="330"/>
    </row>
    <row r="2" spans="1:19" ht="11.25" customHeight="1" x14ac:dyDescent="0.25">
      <c r="A2" s="428" t="s">
        <v>956</v>
      </c>
      <c r="B2" s="429"/>
      <c r="C2" s="429"/>
      <c r="D2" s="429"/>
      <c r="E2" s="429"/>
      <c r="F2" s="429"/>
      <c r="G2" s="429"/>
      <c r="H2" s="429"/>
      <c r="I2" s="252"/>
      <c r="J2" s="247"/>
      <c r="K2" s="247"/>
      <c r="L2" s="247"/>
      <c r="M2" s="247"/>
      <c r="N2" s="247"/>
      <c r="O2" s="247"/>
      <c r="Q2" s="248"/>
      <c r="R2" s="360"/>
      <c r="S2" s="331"/>
    </row>
    <row r="3" spans="1:19" ht="11.25" customHeight="1" x14ac:dyDescent="0.25">
      <c r="A3" s="253"/>
      <c r="B3" s="254"/>
      <c r="C3" s="254"/>
      <c r="D3" s="254"/>
      <c r="E3" s="254"/>
      <c r="F3" s="371"/>
      <c r="G3" s="254"/>
      <c r="H3" s="254"/>
      <c r="I3" s="252"/>
      <c r="J3" s="247"/>
      <c r="K3" s="247"/>
      <c r="L3" s="247"/>
      <c r="M3" s="247"/>
      <c r="N3" s="247"/>
      <c r="O3" s="247"/>
      <c r="Q3" s="248"/>
      <c r="R3" s="360"/>
      <c r="S3" s="331"/>
    </row>
    <row r="4" spans="1:19" ht="18" customHeight="1" x14ac:dyDescent="0.25">
      <c r="A4" s="255" t="s">
        <v>226</v>
      </c>
      <c r="B4" s="248"/>
      <c r="C4" s="248"/>
      <c r="D4" s="248"/>
      <c r="E4" s="248"/>
      <c r="F4" s="372"/>
      <c r="G4" s="248"/>
      <c r="H4" s="248"/>
      <c r="I4" s="252"/>
      <c r="J4" s="247"/>
      <c r="K4" s="247"/>
      <c r="L4" s="247"/>
      <c r="M4" s="247"/>
      <c r="N4" s="247"/>
      <c r="O4" s="247"/>
      <c r="Q4" s="248"/>
      <c r="R4" s="360"/>
      <c r="S4" s="331"/>
    </row>
    <row r="5" spans="1:19" x14ac:dyDescent="0.25">
      <c r="A5" s="255" t="s">
        <v>1293</v>
      </c>
      <c r="B5" s="248"/>
      <c r="C5" s="248"/>
      <c r="D5" s="248"/>
      <c r="E5" s="248"/>
      <c r="F5" s="372"/>
      <c r="G5" s="248"/>
      <c r="H5" s="248"/>
      <c r="I5" s="252"/>
      <c r="J5" s="247">
        <f>23.05/2.5</f>
        <v>9.2200000000000006</v>
      </c>
      <c r="K5" s="247"/>
      <c r="L5" s="247"/>
      <c r="M5" s="247"/>
      <c r="N5" s="247"/>
      <c r="O5" s="247"/>
      <c r="Q5" s="248"/>
      <c r="R5" s="360"/>
      <c r="S5" s="331"/>
    </row>
    <row r="6" spans="1:19" ht="15.75" thickBot="1" x14ac:dyDescent="0.3">
      <c r="A6" s="255" t="s">
        <v>227</v>
      </c>
      <c r="B6" s="248"/>
      <c r="C6" s="248"/>
      <c r="D6" s="248"/>
      <c r="E6" s="248"/>
      <c r="F6" s="372"/>
      <c r="G6" s="248"/>
      <c r="H6" s="248" t="s">
        <v>156</v>
      </c>
      <c r="I6" s="252"/>
      <c r="J6" s="247">
        <f>23.05/9</f>
        <v>2.5611111111111113</v>
      </c>
      <c r="K6" s="247"/>
      <c r="L6" s="247"/>
      <c r="M6" s="247"/>
      <c r="N6" s="247"/>
      <c r="O6" s="247"/>
      <c r="Q6" s="248"/>
      <c r="R6" s="361"/>
      <c r="S6" s="332" t="s">
        <v>156</v>
      </c>
    </row>
    <row r="7" spans="1:19" ht="15.75" thickBot="1" x14ac:dyDescent="0.3">
      <c r="A7" s="255" t="s">
        <v>1294</v>
      </c>
      <c r="B7" s="248"/>
      <c r="C7" s="248"/>
      <c r="D7" s="248"/>
      <c r="E7" s="248"/>
      <c r="F7" s="372"/>
      <c r="G7" s="248"/>
      <c r="H7" s="196">
        <v>0.26350000000000001</v>
      </c>
      <c r="I7" s="252"/>
      <c r="J7" s="247"/>
      <c r="K7" s="247"/>
      <c r="L7" s="247"/>
      <c r="M7" s="247"/>
      <c r="N7" s="247"/>
      <c r="O7" s="247"/>
      <c r="Q7" s="248"/>
      <c r="R7" s="362"/>
      <c r="S7" s="333">
        <v>0.26350000000000001</v>
      </c>
    </row>
    <row r="8" spans="1:19" x14ac:dyDescent="0.25">
      <c r="A8" s="430" t="s">
        <v>1280</v>
      </c>
      <c r="B8" s="431"/>
      <c r="C8" s="431"/>
      <c r="D8" s="431"/>
      <c r="E8" s="431"/>
      <c r="F8" s="431"/>
      <c r="G8" s="431"/>
      <c r="H8" s="248"/>
      <c r="I8" s="252"/>
      <c r="J8" s="247"/>
      <c r="K8" s="247"/>
      <c r="L8" s="247"/>
      <c r="M8" s="247"/>
      <c r="N8" s="247"/>
      <c r="O8" s="247"/>
      <c r="Q8" s="248"/>
      <c r="R8" s="363"/>
      <c r="S8" s="334"/>
    </row>
    <row r="9" spans="1:19" x14ac:dyDescent="0.25">
      <c r="A9" s="256" t="s">
        <v>23</v>
      </c>
      <c r="B9" s="1" t="s">
        <v>980</v>
      </c>
      <c r="C9" s="1" t="s">
        <v>979</v>
      </c>
      <c r="D9" s="138" t="s">
        <v>24</v>
      </c>
      <c r="E9" s="138" t="s">
        <v>25</v>
      </c>
      <c r="F9" s="373" t="s">
        <v>26</v>
      </c>
      <c r="G9" s="139" t="s">
        <v>27</v>
      </c>
      <c r="H9" s="139" t="s">
        <v>28</v>
      </c>
      <c r="I9" s="252"/>
      <c r="J9" s="247"/>
      <c r="K9" s="247"/>
      <c r="L9" s="247"/>
      <c r="M9" s="247"/>
      <c r="N9" s="247"/>
      <c r="O9" s="247"/>
      <c r="Q9" s="248"/>
      <c r="R9" s="402" t="s">
        <v>27</v>
      </c>
      <c r="S9" s="335" t="s">
        <v>28</v>
      </c>
    </row>
    <row r="10" spans="1:19" x14ac:dyDescent="0.25">
      <c r="A10" s="257" t="s">
        <v>86</v>
      </c>
      <c r="B10" s="1"/>
      <c r="C10" s="116"/>
      <c r="D10" s="127" t="s">
        <v>0</v>
      </c>
      <c r="E10" s="121"/>
      <c r="F10" s="374"/>
      <c r="G10" s="143"/>
      <c r="H10" s="144"/>
      <c r="I10" s="252"/>
      <c r="J10" s="247"/>
      <c r="K10" s="247"/>
      <c r="L10" s="247"/>
      <c r="M10" s="247"/>
      <c r="N10" s="247"/>
      <c r="O10" s="247"/>
      <c r="Q10" s="248"/>
      <c r="S10" s="336"/>
    </row>
    <row r="11" spans="1:19" x14ac:dyDescent="0.25">
      <c r="A11" s="257" t="s">
        <v>1</v>
      </c>
      <c r="B11" s="1"/>
      <c r="C11" s="1"/>
      <c r="D11" s="140" t="s">
        <v>2</v>
      </c>
      <c r="E11" s="141"/>
      <c r="F11" s="375"/>
      <c r="G11" s="142"/>
      <c r="H11" s="142"/>
      <c r="I11" s="252"/>
      <c r="J11" s="247"/>
      <c r="K11" s="247"/>
      <c r="L11" s="247"/>
      <c r="M11" s="247"/>
      <c r="N11" s="247"/>
      <c r="O11" s="247"/>
      <c r="Q11" s="248"/>
      <c r="S11" s="336"/>
    </row>
    <row r="12" spans="1:19" x14ac:dyDescent="0.25">
      <c r="A12" s="257" t="s">
        <v>3</v>
      </c>
      <c r="B12" s="1" t="s">
        <v>981</v>
      </c>
      <c r="C12" s="1" t="s">
        <v>29</v>
      </c>
      <c r="D12" s="4" t="s">
        <v>30</v>
      </c>
      <c r="E12" s="30" t="s">
        <v>4</v>
      </c>
      <c r="F12" s="245" t="s">
        <v>229</v>
      </c>
      <c r="G12" s="27">
        <v>51.1</v>
      </c>
      <c r="H12" s="6">
        <f>F12*G12</f>
        <v>629.55200000000002</v>
      </c>
      <c r="I12" s="258">
        <v>55.71</v>
      </c>
      <c r="J12" s="247"/>
      <c r="K12" s="247"/>
      <c r="L12" s="247"/>
      <c r="M12" s="247"/>
      <c r="N12" s="247"/>
      <c r="O12" s="247"/>
      <c r="Q12" s="248"/>
      <c r="R12" s="354">
        <v>51.1</v>
      </c>
      <c r="S12" s="336">
        <f>R12*F12</f>
        <v>629.55200000000002</v>
      </c>
    </row>
    <row r="13" spans="1:19" x14ac:dyDescent="0.25">
      <c r="A13" s="257" t="s">
        <v>89</v>
      </c>
      <c r="B13" s="1" t="s">
        <v>981</v>
      </c>
      <c r="C13" s="1" t="s">
        <v>55</v>
      </c>
      <c r="D13" s="4" t="s">
        <v>56</v>
      </c>
      <c r="E13" s="30" t="s">
        <v>4</v>
      </c>
      <c r="F13" s="245" t="s">
        <v>33</v>
      </c>
      <c r="G13" s="27">
        <v>4.05</v>
      </c>
      <c r="H13" s="6">
        <f>F13*G13</f>
        <v>12.149999999999999</v>
      </c>
      <c r="I13" s="252">
        <v>3.9</v>
      </c>
      <c r="J13" s="259"/>
      <c r="K13" s="247"/>
      <c r="L13" s="247"/>
      <c r="M13" s="247"/>
      <c r="N13" s="247"/>
      <c r="O13" s="247"/>
      <c r="Q13" s="248"/>
      <c r="R13" s="354">
        <v>4.05</v>
      </c>
      <c r="S13" s="336">
        <f>R13*F13</f>
        <v>12.149999999999999</v>
      </c>
    </row>
    <row r="14" spans="1:19" ht="22.5" x14ac:dyDescent="0.25">
      <c r="A14" s="257" t="s">
        <v>90</v>
      </c>
      <c r="B14" s="1" t="s">
        <v>982</v>
      </c>
      <c r="C14" s="1" t="s">
        <v>983</v>
      </c>
      <c r="D14" s="68" t="s">
        <v>1208</v>
      </c>
      <c r="E14" s="30" t="s">
        <v>4</v>
      </c>
      <c r="F14" s="376" t="s">
        <v>230</v>
      </c>
      <c r="G14" s="27">
        <v>103.46</v>
      </c>
      <c r="H14" s="6">
        <f>F14*G14</f>
        <v>413.84</v>
      </c>
      <c r="I14" s="260">
        <v>94.33</v>
      </c>
      <c r="J14" s="261">
        <v>100981</v>
      </c>
      <c r="K14" s="261" t="s">
        <v>1191</v>
      </c>
      <c r="L14" s="262">
        <v>187.36</v>
      </c>
      <c r="M14" s="248"/>
      <c r="N14" s="247"/>
      <c r="O14" s="248"/>
      <c r="Q14" s="248"/>
      <c r="R14" s="364">
        <v>103.46</v>
      </c>
      <c r="S14" s="336">
        <f>R14*F14</f>
        <v>413.84</v>
      </c>
    </row>
    <row r="15" spans="1:19" x14ac:dyDescent="0.25">
      <c r="A15" s="435" t="s">
        <v>96</v>
      </c>
      <c r="B15" s="436"/>
      <c r="C15" s="436"/>
      <c r="D15" s="436"/>
      <c r="E15" s="436"/>
      <c r="F15" s="436"/>
      <c r="G15" s="436"/>
      <c r="H15" s="31">
        <f>H12+H13+H14</f>
        <v>1055.5419999999999</v>
      </c>
      <c r="I15" s="252"/>
      <c r="J15" s="247"/>
      <c r="K15" s="247"/>
      <c r="L15" s="247"/>
      <c r="M15" s="248"/>
      <c r="N15" s="247"/>
      <c r="O15" s="248"/>
      <c r="Q15" s="248"/>
      <c r="S15" s="337">
        <f>SUM(S12:S14)</f>
        <v>1055.5419999999999</v>
      </c>
    </row>
    <row r="16" spans="1:19" x14ac:dyDescent="0.25">
      <c r="A16" s="432" t="s">
        <v>889</v>
      </c>
      <c r="B16" s="433"/>
      <c r="C16" s="433"/>
      <c r="D16" s="434"/>
      <c r="E16" s="434"/>
      <c r="F16" s="434"/>
      <c r="G16" s="434"/>
      <c r="H16" s="117">
        <f>H15</f>
        <v>1055.5419999999999</v>
      </c>
      <c r="I16" s="252"/>
      <c r="J16" s="247"/>
      <c r="K16" s="247"/>
      <c r="L16" s="247"/>
      <c r="M16" s="248"/>
      <c r="N16" s="247"/>
      <c r="O16" s="248"/>
      <c r="Q16" s="248"/>
      <c r="S16" s="342">
        <f>SUM(S15)</f>
        <v>1055.5419999999999</v>
      </c>
    </row>
    <row r="17" spans="1:25" x14ac:dyDescent="0.25">
      <c r="A17" s="263" t="s">
        <v>91</v>
      </c>
      <c r="B17" s="1"/>
      <c r="C17" s="116"/>
      <c r="D17" s="2" t="s">
        <v>5</v>
      </c>
      <c r="E17" s="121"/>
      <c r="F17" s="377"/>
      <c r="G17" s="122"/>
      <c r="H17" s="122"/>
      <c r="I17" s="252"/>
      <c r="J17" s="247"/>
      <c r="K17" s="247"/>
      <c r="L17" s="247"/>
      <c r="M17" s="248"/>
      <c r="N17" s="247"/>
      <c r="O17" s="248"/>
      <c r="Q17" s="248"/>
      <c r="S17" s="336"/>
    </row>
    <row r="18" spans="1:25" x14ac:dyDescent="0.25">
      <c r="A18" s="263" t="s">
        <v>549</v>
      </c>
      <c r="B18" s="1" t="s">
        <v>981</v>
      </c>
      <c r="C18" s="1" t="s">
        <v>31</v>
      </c>
      <c r="D18" s="118" t="s">
        <v>1192</v>
      </c>
      <c r="E18" s="111" t="s">
        <v>6</v>
      </c>
      <c r="F18" s="378" t="s">
        <v>246</v>
      </c>
      <c r="G18" s="172">
        <v>1204.6300000000001</v>
      </c>
      <c r="H18" s="120">
        <f>F18*G18</f>
        <v>18069.45</v>
      </c>
      <c r="I18" s="264">
        <v>2191.81</v>
      </c>
      <c r="J18" s="247"/>
      <c r="K18" s="247"/>
      <c r="L18" s="247"/>
      <c r="M18" s="248"/>
      <c r="N18" s="247"/>
      <c r="O18" s="248"/>
      <c r="Q18" s="248"/>
      <c r="R18" s="365">
        <f>G18*1.03</f>
        <v>1240.7689000000003</v>
      </c>
      <c r="S18" s="336">
        <f>R18*F18</f>
        <v>18611.533500000005</v>
      </c>
    </row>
    <row r="19" spans="1:25" x14ac:dyDescent="0.25">
      <c r="A19" s="263" t="s">
        <v>550</v>
      </c>
      <c r="B19" s="1" t="s">
        <v>982</v>
      </c>
      <c r="C19" s="1" t="s">
        <v>984</v>
      </c>
      <c r="D19" s="4" t="s">
        <v>32</v>
      </c>
      <c r="E19" s="9" t="s">
        <v>6</v>
      </c>
      <c r="F19" s="245" t="s">
        <v>33</v>
      </c>
      <c r="G19" s="27">
        <v>915.72</v>
      </c>
      <c r="H19" s="6">
        <f>F19*G19</f>
        <v>2747.16</v>
      </c>
      <c r="I19" s="260">
        <v>894.32</v>
      </c>
      <c r="J19" s="259"/>
      <c r="K19" s="247"/>
      <c r="L19" s="247"/>
      <c r="M19" s="248"/>
      <c r="N19" s="247"/>
      <c r="O19" s="248"/>
      <c r="Q19" s="248"/>
      <c r="R19" s="364">
        <v>915.72</v>
      </c>
      <c r="S19" s="336">
        <f>R19*F19</f>
        <v>2747.16</v>
      </c>
    </row>
    <row r="20" spans="1:25" ht="22.5" x14ac:dyDescent="0.25">
      <c r="A20" s="263" t="s">
        <v>551</v>
      </c>
      <c r="B20" s="1" t="s">
        <v>981</v>
      </c>
      <c r="C20" s="1" t="s">
        <v>34</v>
      </c>
      <c r="D20" s="68" t="s">
        <v>985</v>
      </c>
      <c r="E20" s="25" t="s">
        <v>35</v>
      </c>
      <c r="F20" s="245" t="s">
        <v>228</v>
      </c>
      <c r="G20" s="195">
        <v>64.91</v>
      </c>
      <c r="H20" s="6">
        <f>F20*G20</f>
        <v>10385.599999999999</v>
      </c>
      <c r="I20" s="252">
        <v>63.94</v>
      </c>
      <c r="J20" s="247"/>
      <c r="K20" s="247"/>
      <c r="L20" s="247"/>
      <c r="M20" s="247"/>
      <c r="N20" s="247"/>
      <c r="O20" s="247"/>
      <c r="Q20" s="248"/>
      <c r="R20" s="354">
        <v>64.91</v>
      </c>
      <c r="S20" s="336">
        <f>R20*F20</f>
        <v>10385.599999999999</v>
      </c>
    </row>
    <row r="21" spans="1:25" x14ac:dyDescent="0.25">
      <c r="A21" s="417" t="s">
        <v>97</v>
      </c>
      <c r="B21" s="418"/>
      <c r="C21" s="418"/>
      <c r="D21" s="418"/>
      <c r="E21" s="418"/>
      <c r="F21" s="418"/>
      <c r="G21" s="418"/>
      <c r="H21" s="32">
        <f>H18+H19+H20</f>
        <v>31202.21</v>
      </c>
      <c r="I21" s="252"/>
      <c r="J21" s="247"/>
      <c r="K21" s="247"/>
      <c r="L21" s="247"/>
      <c r="M21" s="247"/>
      <c r="N21" s="247"/>
      <c r="O21" s="247"/>
      <c r="Q21" s="248"/>
      <c r="S21" s="337">
        <f>SUM(S18:S20)</f>
        <v>31744.293500000003</v>
      </c>
    </row>
    <row r="22" spans="1:25" x14ac:dyDescent="0.25">
      <c r="A22" s="432" t="s">
        <v>146</v>
      </c>
      <c r="B22" s="433"/>
      <c r="C22" s="433"/>
      <c r="D22" s="434"/>
      <c r="E22" s="434"/>
      <c r="F22" s="434"/>
      <c r="G22" s="434"/>
      <c r="H22" s="117">
        <f>H21</f>
        <v>31202.21</v>
      </c>
      <c r="I22" s="252"/>
      <c r="J22" s="259"/>
      <c r="K22" s="247"/>
      <c r="L22" s="247"/>
      <c r="M22" s="247"/>
      <c r="N22" s="247"/>
      <c r="O22" s="247"/>
      <c r="Q22" s="248"/>
      <c r="S22" s="342">
        <f>SUM(S21)</f>
        <v>31744.293500000003</v>
      </c>
    </row>
    <row r="23" spans="1:25" x14ac:dyDescent="0.25">
      <c r="A23" s="265" t="s">
        <v>87</v>
      </c>
      <c r="B23" s="230"/>
      <c r="C23" s="231"/>
      <c r="D23" s="128" t="s">
        <v>231</v>
      </c>
      <c r="E23" s="232"/>
      <c r="F23" s="379"/>
      <c r="G23" s="232"/>
      <c r="H23" s="129"/>
      <c r="I23" s="252"/>
      <c r="J23" s="247"/>
      <c r="K23" s="247"/>
      <c r="L23" s="247"/>
      <c r="M23" s="247"/>
      <c r="N23" s="247"/>
      <c r="O23" s="247"/>
      <c r="Q23" s="248"/>
      <c r="S23" s="336"/>
    </row>
    <row r="24" spans="1:25" ht="23.25" thickBot="1" x14ac:dyDescent="0.3">
      <c r="A24" s="265" t="s">
        <v>88</v>
      </c>
      <c r="B24" s="29" t="s">
        <v>981</v>
      </c>
      <c r="C24" s="29">
        <v>101114</v>
      </c>
      <c r="D24" s="123" t="s">
        <v>232</v>
      </c>
      <c r="E24" s="124" t="s">
        <v>4</v>
      </c>
      <c r="F24" s="240">
        <v>1388.49</v>
      </c>
      <c r="G24" s="172">
        <v>4.08</v>
      </c>
      <c r="H24" s="181">
        <f>F24*G24</f>
        <v>5665.0392000000002</v>
      </c>
      <c r="I24" s="252">
        <v>4.46</v>
      </c>
      <c r="J24" s="204"/>
      <c r="K24" s="247"/>
      <c r="L24" s="247"/>
      <c r="M24" s="247"/>
      <c r="N24" s="247"/>
      <c r="O24" s="247"/>
      <c r="Q24" s="248"/>
      <c r="R24" s="403">
        <v>4.08</v>
      </c>
      <c r="S24" s="336">
        <f>R24*F24</f>
        <v>5665.0392000000002</v>
      </c>
    </row>
    <row r="25" spans="1:25" ht="34.5" thickBot="1" x14ac:dyDescent="0.3">
      <c r="A25" s="265" t="s">
        <v>92</v>
      </c>
      <c r="B25" s="29" t="s">
        <v>981</v>
      </c>
      <c r="C25" s="29">
        <v>93370</v>
      </c>
      <c r="D25" s="69" t="s">
        <v>233</v>
      </c>
      <c r="E25" s="25" t="s">
        <v>4</v>
      </c>
      <c r="F25" s="74">
        <v>248.58</v>
      </c>
      <c r="G25" s="27">
        <v>13.54</v>
      </c>
      <c r="H25" s="182">
        <f>F25*G25</f>
        <v>3365.7732000000001</v>
      </c>
      <c r="I25" s="252">
        <v>14.05</v>
      </c>
      <c r="J25" s="183" t="s">
        <v>1174</v>
      </c>
      <c r="K25" s="184" t="s">
        <v>1175</v>
      </c>
      <c r="L25" s="185" t="s">
        <v>8</v>
      </c>
      <c r="M25" s="185">
        <v>127.11</v>
      </c>
      <c r="N25" s="205"/>
      <c r="O25" s="247"/>
      <c r="Q25" s="248"/>
      <c r="R25" s="403">
        <v>13.54</v>
      </c>
      <c r="S25" s="336">
        <f>R25*F25</f>
        <v>3365.7732000000001</v>
      </c>
    </row>
    <row r="26" spans="1:25" ht="20.100000000000001" hidden="1" customHeight="1" thickBot="1" x14ac:dyDescent="0.3">
      <c r="A26" s="255"/>
      <c r="B26" s="248"/>
      <c r="C26" s="248"/>
      <c r="D26" s="248"/>
      <c r="E26" s="248"/>
      <c r="F26" s="308"/>
      <c r="G26" s="248"/>
      <c r="H26" s="248"/>
      <c r="I26" s="252"/>
      <c r="J26" s="186" t="s">
        <v>1176</v>
      </c>
      <c r="K26" s="187" t="s">
        <v>1177</v>
      </c>
      <c r="L26" s="188" t="s">
        <v>8</v>
      </c>
      <c r="M26" s="188">
        <v>143.28</v>
      </c>
      <c r="N26" s="206"/>
      <c r="O26" s="247"/>
      <c r="Q26" s="248"/>
      <c r="S26" s="336"/>
    </row>
    <row r="27" spans="1:25" ht="20.100000000000001" customHeight="1" thickBot="1" x14ac:dyDescent="0.3">
      <c r="A27" s="417" t="s">
        <v>899</v>
      </c>
      <c r="B27" s="418"/>
      <c r="C27" s="418"/>
      <c r="D27" s="418"/>
      <c r="E27" s="418"/>
      <c r="F27" s="418"/>
      <c r="G27" s="418"/>
      <c r="H27" s="32">
        <f>H24+H25</f>
        <v>9030.8124000000007</v>
      </c>
      <c r="I27" s="252"/>
      <c r="J27" s="189" t="s">
        <v>1178</v>
      </c>
      <c r="K27" s="190" t="s">
        <v>1179</v>
      </c>
      <c r="L27" s="191" t="s">
        <v>8</v>
      </c>
      <c r="M27" s="191">
        <v>170</v>
      </c>
      <c r="N27" s="207"/>
      <c r="O27" s="247"/>
      <c r="Q27" s="248"/>
      <c r="S27" s="337">
        <f>SUM(S24:S26)</f>
        <v>9030.8124000000007</v>
      </c>
    </row>
    <row r="28" spans="1:25" ht="20.100000000000001" customHeight="1" thickBot="1" x14ac:dyDescent="0.3">
      <c r="A28" s="432" t="s">
        <v>930</v>
      </c>
      <c r="B28" s="433"/>
      <c r="C28" s="433"/>
      <c r="D28" s="434"/>
      <c r="E28" s="434"/>
      <c r="F28" s="434"/>
      <c r="G28" s="434"/>
      <c r="H28" s="117">
        <f>H27</f>
        <v>9030.8124000000007</v>
      </c>
      <c r="I28" s="252"/>
      <c r="J28" s="192" t="s">
        <v>1170</v>
      </c>
      <c r="K28" s="193" t="s">
        <v>1171</v>
      </c>
      <c r="L28" s="194" t="s">
        <v>8</v>
      </c>
      <c r="M28" s="194">
        <v>208.09</v>
      </c>
      <c r="N28" s="208"/>
      <c r="O28" s="247"/>
      <c r="Q28" s="248"/>
      <c r="S28" s="342">
        <f>SUM(S27)</f>
        <v>9030.8124000000007</v>
      </c>
    </row>
    <row r="29" spans="1:25" ht="20.100000000000001" customHeight="1" thickBot="1" x14ac:dyDescent="0.3">
      <c r="A29" s="266" t="s">
        <v>93</v>
      </c>
      <c r="B29" s="10"/>
      <c r="C29" s="130"/>
      <c r="D29" s="128" t="s">
        <v>147</v>
      </c>
      <c r="E29" s="135"/>
      <c r="F29" s="380"/>
      <c r="G29" s="136"/>
      <c r="H29" s="137"/>
      <c r="I29" s="252"/>
      <c r="J29" s="189" t="s">
        <v>1172</v>
      </c>
      <c r="K29" s="190" t="s">
        <v>1173</v>
      </c>
      <c r="L29" s="191" t="s">
        <v>8</v>
      </c>
      <c r="M29" s="191">
        <v>245.67</v>
      </c>
      <c r="N29" s="207"/>
      <c r="O29" s="247"/>
      <c r="Q29" s="248"/>
      <c r="S29" s="336"/>
    </row>
    <row r="30" spans="1:25" ht="14.25" customHeight="1" x14ac:dyDescent="0.25">
      <c r="A30" s="266" t="s">
        <v>575</v>
      </c>
      <c r="B30" s="10"/>
      <c r="C30" s="10"/>
      <c r="D30" s="131" t="s">
        <v>84</v>
      </c>
      <c r="E30" s="132"/>
      <c r="F30" s="381"/>
      <c r="G30" s="134"/>
      <c r="H30" s="133"/>
      <c r="I30" s="209"/>
      <c r="J30" s="267"/>
      <c r="K30" s="268" t="s">
        <v>1180</v>
      </c>
      <c r="L30" s="247"/>
      <c r="M30" s="247"/>
      <c r="N30" s="247"/>
      <c r="O30" s="247"/>
      <c r="Q30" s="248"/>
      <c r="S30" s="336"/>
    </row>
    <row r="31" spans="1:25" ht="22.5" x14ac:dyDescent="0.25">
      <c r="A31" s="269" t="s">
        <v>576</v>
      </c>
      <c r="B31" s="29" t="s">
        <v>982</v>
      </c>
      <c r="C31" s="29" t="s">
        <v>993</v>
      </c>
      <c r="D31" s="66" t="s">
        <v>994</v>
      </c>
      <c r="E31" s="25" t="s">
        <v>992</v>
      </c>
      <c r="F31" s="74">
        <v>1</v>
      </c>
      <c r="G31" s="27">
        <v>5871</v>
      </c>
      <c r="H31" s="67">
        <f>F31*G31</f>
        <v>5871</v>
      </c>
      <c r="I31" s="270">
        <v>5700</v>
      </c>
      <c r="J31" s="267"/>
      <c r="K31" s="271" t="s">
        <v>1181</v>
      </c>
      <c r="L31" s="247"/>
      <c r="M31" s="247"/>
      <c r="N31" s="247"/>
      <c r="O31" s="247"/>
      <c r="Q31" s="248"/>
      <c r="R31" s="354">
        <f>G31*1.03</f>
        <v>6047.13</v>
      </c>
      <c r="S31" s="336">
        <f>R31*F31</f>
        <v>6047.13</v>
      </c>
    </row>
    <row r="32" spans="1:25" ht="22.5" x14ac:dyDescent="0.25">
      <c r="A32" s="269" t="s">
        <v>576</v>
      </c>
      <c r="B32" s="29" t="s">
        <v>981</v>
      </c>
      <c r="C32" s="324">
        <v>100657</v>
      </c>
      <c r="D32" s="220" t="s">
        <v>986</v>
      </c>
      <c r="E32" s="25" t="s">
        <v>8</v>
      </c>
      <c r="F32" s="74">
        <v>2352</v>
      </c>
      <c r="G32" s="27">
        <v>153.66</v>
      </c>
      <c r="H32" s="67">
        <f>F32*G32</f>
        <v>361408.32</v>
      </c>
      <c r="I32" s="260">
        <v>145.80000000000001</v>
      </c>
      <c r="J32" s="267"/>
      <c r="K32" s="271" t="s">
        <v>1182</v>
      </c>
      <c r="L32" s="247"/>
      <c r="M32" s="247"/>
      <c r="N32" s="247"/>
      <c r="O32" s="247"/>
      <c r="Q32" s="248"/>
      <c r="R32" s="354">
        <v>153.66</v>
      </c>
      <c r="S32" s="336">
        <f>R32*F32</f>
        <v>361408.32</v>
      </c>
      <c r="Y32" s="325"/>
    </row>
    <row r="33" spans="1:19" ht="22.5" x14ac:dyDescent="0.25">
      <c r="A33" s="269" t="s">
        <v>987</v>
      </c>
      <c r="B33" s="29" t="s">
        <v>982</v>
      </c>
      <c r="C33" s="29" t="s">
        <v>990</v>
      </c>
      <c r="D33" s="66" t="s">
        <v>991</v>
      </c>
      <c r="E33" s="25" t="s">
        <v>992</v>
      </c>
      <c r="F33" s="74">
        <v>1</v>
      </c>
      <c r="G33" s="27">
        <v>2066.65</v>
      </c>
      <c r="H33" s="67">
        <f>F33*G33</f>
        <v>2066.65</v>
      </c>
      <c r="I33" s="270">
        <v>2049.9899999999998</v>
      </c>
      <c r="J33" s="267"/>
      <c r="K33" s="271" t="s">
        <v>1183</v>
      </c>
      <c r="L33" s="247"/>
      <c r="M33" s="247"/>
      <c r="N33" s="247"/>
      <c r="O33" s="247"/>
      <c r="Q33" s="248"/>
      <c r="R33" s="364">
        <v>2066.65</v>
      </c>
      <c r="S33" s="336">
        <f>R33*F33</f>
        <v>2066.65</v>
      </c>
    </row>
    <row r="34" spans="1:19" x14ac:dyDescent="0.25">
      <c r="A34" s="269" t="s">
        <v>987</v>
      </c>
      <c r="B34" s="29" t="s">
        <v>982</v>
      </c>
      <c r="C34" s="29" t="s">
        <v>988</v>
      </c>
      <c r="D34" s="66" t="s">
        <v>989</v>
      </c>
      <c r="E34" s="25" t="s">
        <v>8</v>
      </c>
      <c r="F34" s="74">
        <v>384</v>
      </c>
      <c r="G34" s="27">
        <v>73.599999999999994</v>
      </c>
      <c r="H34" s="67">
        <f>F34*G34</f>
        <v>28262.399999999998</v>
      </c>
      <c r="I34" s="260">
        <v>71.95</v>
      </c>
      <c r="J34" s="210"/>
      <c r="K34" s="272" t="s">
        <v>1193</v>
      </c>
      <c r="L34" s="247"/>
      <c r="M34" s="247"/>
      <c r="N34" s="247"/>
      <c r="O34" s="247"/>
      <c r="Q34" s="248"/>
      <c r="R34" s="364">
        <v>73.599999999999994</v>
      </c>
      <c r="S34" s="336">
        <f>R34*F34</f>
        <v>28262.399999999998</v>
      </c>
    </row>
    <row r="35" spans="1:19" ht="15" customHeight="1" x14ac:dyDescent="0.25">
      <c r="A35" s="417" t="s">
        <v>995</v>
      </c>
      <c r="B35" s="418"/>
      <c r="C35" s="418"/>
      <c r="D35" s="418"/>
      <c r="E35" s="418"/>
      <c r="F35" s="418"/>
      <c r="G35" s="418"/>
      <c r="H35" s="32">
        <f>H31+H32+H33+H34</f>
        <v>397608.37000000005</v>
      </c>
      <c r="I35" s="456"/>
      <c r="J35" s="456"/>
      <c r="K35" s="457"/>
      <c r="L35" s="457"/>
      <c r="M35" s="457"/>
      <c r="N35" s="457"/>
      <c r="O35" s="457"/>
      <c r="Q35" s="248"/>
      <c r="S35" s="337">
        <f>SUM(S31:S34)</f>
        <v>397784.50000000006</v>
      </c>
    </row>
    <row r="36" spans="1:19" x14ac:dyDescent="0.25">
      <c r="A36" s="265" t="s">
        <v>98</v>
      </c>
      <c r="B36" s="8"/>
      <c r="C36" s="8"/>
      <c r="D36" s="11" t="s">
        <v>85</v>
      </c>
      <c r="E36" s="11"/>
      <c r="F36" s="382"/>
      <c r="G36" s="15"/>
      <c r="H36" s="7"/>
      <c r="I36" s="252"/>
      <c r="J36" s="247"/>
      <c r="K36" s="247"/>
      <c r="L36" s="247"/>
      <c r="M36" s="247"/>
      <c r="N36" s="247"/>
      <c r="O36" s="247"/>
      <c r="Q36" s="248"/>
      <c r="S36" s="336"/>
    </row>
    <row r="37" spans="1:19" ht="22.5" x14ac:dyDescent="0.25">
      <c r="A37" s="265" t="s">
        <v>95</v>
      </c>
      <c r="B37" s="29" t="s">
        <v>981</v>
      </c>
      <c r="C37" s="29">
        <v>96523</v>
      </c>
      <c r="D37" s="66" t="s">
        <v>240</v>
      </c>
      <c r="E37" s="25" t="s">
        <v>4</v>
      </c>
      <c r="F37" s="241">
        <v>114.6</v>
      </c>
      <c r="G37" s="13">
        <v>121.15</v>
      </c>
      <c r="H37" s="17">
        <f>F37*G37</f>
        <v>13883.789999999999</v>
      </c>
      <c r="I37" s="252">
        <v>116.56</v>
      </c>
      <c r="J37" s="247">
        <f>F34/32</f>
        <v>12</v>
      </c>
      <c r="K37" s="247"/>
      <c r="L37" s="247"/>
      <c r="M37" s="247"/>
      <c r="N37" s="247"/>
      <c r="O37" s="247"/>
      <c r="Q37" s="248"/>
      <c r="R37" s="354">
        <v>121.15</v>
      </c>
      <c r="S37" s="336">
        <f t="shared" ref="S37:S46" si="0">R37*F37</f>
        <v>13883.789999999999</v>
      </c>
    </row>
    <row r="38" spans="1:19" x14ac:dyDescent="0.25">
      <c r="A38" s="265" t="s">
        <v>552</v>
      </c>
      <c r="B38" s="29" t="s">
        <v>982</v>
      </c>
      <c r="C38" s="29" t="s">
        <v>998</v>
      </c>
      <c r="D38" s="66" t="s">
        <v>997</v>
      </c>
      <c r="E38" s="25" t="s">
        <v>4</v>
      </c>
      <c r="F38" s="241">
        <v>34.380000000000003</v>
      </c>
      <c r="G38" s="13">
        <v>62.89</v>
      </c>
      <c r="H38" s="17">
        <f>F38*G38</f>
        <v>2162.1582000000003</v>
      </c>
      <c r="I38" s="260">
        <v>60.14</v>
      </c>
      <c r="J38" s="247">
        <f>F32/(109+58+14)</f>
        <v>12.994475138121548</v>
      </c>
      <c r="K38" s="247"/>
      <c r="L38" s="247"/>
      <c r="M38" s="247"/>
      <c r="N38" s="247"/>
      <c r="O38" s="247"/>
      <c r="Q38" s="248"/>
      <c r="R38" s="354">
        <v>62.89</v>
      </c>
      <c r="S38" s="336">
        <f t="shared" si="0"/>
        <v>2162.1582000000003</v>
      </c>
    </row>
    <row r="39" spans="1:19" x14ac:dyDescent="0.25">
      <c r="A39" s="265" t="s">
        <v>553</v>
      </c>
      <c r="B39" s="29" t="s">
        <v>981</v>
      </c>
      <c r="C39" s="29">
        <v>96622</v>
      </c>
      <c r="D39" s="16" t="s">
        <v>36</v>
      </c>
      <c r="E39" s="30" t="s">
        <v>4</v>
      </c>
      <c r="F39" s="241">
        <v>3.82</v>
      </c>
      <c r="G39" s="13">
        <v>128.77000000000001</v>
      </c>
      <c r="H39" s="14">
        <f t="shared" ref="H39:H46" si="1">G39*F39</f>
        <v>491.90140000000002</v>
      </c>
      <c r="I39" s="252">
        <v>126.87</v>
      </c>
      <c r="J39" s="247"/>
      <c r="K39" s="247"/>
      <c r="L39" s="247"/>
      <c r="M39" s="247"/>
      <c r="N39" s="247"/>
      <c r="O39" s="247"/>
      <c r="Q39" s="248"/>
      <c r="R39" s="354">
        <v>128.77000000000001</v>
      </c>
      <c r="S39" s="336">
        <f t="shared" si="0"/>
        <v>491.90140000000002</v>
      </c>
    </row>
    <row r="40" spans="1:19" ht="23.25" x14ac:dyDescent="0.25">
      <c r="A40" s="265" t="s">
        <v>554</v>
      </c>
      <c r="B40" s="29" t="s">
        <v>981</v>
      </c>
      <c r="C40" s="29">
        <v>96531</v>
      </c>
      <c r="D40" s="234" t="s">
        <v>239</v>
      </c>
      <c r="E40" s="30" t="s">
        <v>6</v>
      </c>
      <c r="F40" s="241">
        <v>251.82</v>
      </c>
      <c r="G40" s="13">
        <v>149.49</v>
      </c>
      <c r="H40" s="14">
        <f t="shared" si="1"/>
        <v>37644.571799999998</v>
      </c>
      <c r="I40" s="252">
        <v>116.56</v>
      </c>
      <c r="J40" s="247"/>
      <c r="K40" s="247"/>
      <c r="L40" s="247"/>
      <c r="M40" s="247"/>
      <c r="N40" s="247"/>
      <c r="O40" s="247"/>
      <c r="Q40" s="248"/>
      <c r="R40" s="354">
        <v>149.49</v>
      </c>
      <c r="S40" s="336">
        <f t="shared" si="0"/>
        <v>37644.571799999998</v>
      </c>
    </row>
    <row r="41" spans="1:19" ht="23.25" x14ac:dyDescent="0.25">
      <c r="A41" s="265" t="s">
        <v>555</v>
      </c>
      <c r="B41" s="29" t="s">
        <v>981</v>
      </c>
      <c r="C41" s="29">
        <v>96543</v>
      </c>
      <c r="D41" s="234" t="s">
        <v>235</v>
      </c>
      <c r="E41" s="25" t="s">
        <v>7</v>
      </c>
      <c r="F41" s="241">
        <v>266.60000000000002</v>
      </c>
      <c r="G41" s="13">
        <v>18.98</v>
      </c>
      <c r="H41" s="14">
        <f t="shared" si="1"/>
        <v>5060.0680000000002</v>
      </c>
      <c r="I41" s="252">
        <v>19.52</v>
      </c>
      <c r="J41" s="247"/>
      <c r="K41" s="247"/>
      <c r="L41" s="247"/>
      <c r="M41" s="247"/>
      <c r="N41" s="247"/>
      <c r="O41" s="247"/>
      <c r="Q41" s="248"/>
      <c r="R41" s="354">
        <v>18.98</v>
      </c>
      <c r="S41" s="336">
        <f t="shared" si="0"/>
        <v>5060.0680000000002</v>
      </c>
    </row>
    <row r="42" spans="1:19" ht="23.25" x14ac:dyDescent="0.25">
      <c r="A42" s="265" t="s">
        <v>556</v>
      </c>
      <c r="B42" s="29" t="s">
        <v>981</v>
      </c>
      <c r="C42" s="29">
        <v>96544</v>
      </c>
      <c r="D42" s="234" t="s">
        <v>236</v>
      </c>
      <c r="E42" s="25" t="s">
        <v>7</v>
      </c>
      <c r="F42" s="241">
        <v>649</v>
      </c>
      <c r="G42" s="13">
        <v>16.98</v>
      </c>
      <c r="H42" s="14">
        <f t="shared" si="1"/>
        <v>11020.02</v>
      </c>
      <c r="I42" s="252">
        <v>17.75</v>
      </c>
      <c r="J42" s="247"/>
      <c r="K42" s="247"/>
      <c r="L42" s="247"/>
      <c r="M42" s="247"/>
      <c r="N42" s="247"/>
      <c r="O42" s="247"/>
      <c r="Q42" s="248"/>
      <c r="R42" s="354">
        <v>16.98</v>
      </c>
      <c r="S42" s="336">
        <f t="shared" si="0"/>
        <v>11020.02</v>
      </c>
    </row>
    <row r="43" spans="1:19" ht="23.25" x14ac:dyDescent="0.25">
      <c r="A43" s="265" t="s">
        <v>557</v>
      </c>
      <c r="B43" s="29" t="s">
        <v>981</v>
      </c>
      <c r="C43" s="29">
        <v>96546</v>
      </c>
      <c r="D43" s="234" t="s">
        <v>234</v>
      </c>
      <c r="E43" s="25" t="s">
        <v>7</v>
      </c>
      <c r="F43" s="241">
        <v>372.7</v>
      </c>
      <c r="G43" s="13">
        <v>13.38</v>
      </c>
      <c r="H43" s="14">
        <f t="shared" si="1"/>
        <v>4986.7260000000006</v>
      </c>
      <c r="I43" s="252">
        <v>14.25</v>
      </c>
      <c r="J43" s="247"/>
      <c r="K43" s="247"/>
      <c r="L43" s="247"/>
      <c r="M43" s="247"/>
      <c r="N43" s="247"/>
      <c r="O43" s="247"/>
      <c r="Q43" s="248"/>
      <c r="R43" s="354">
        <v>13.38</v>
      </c>
      <c r="S43" s="336">
        <f t="shared" si="0"/>
        <v>4986.7260000000006</v>
      </c>
    </row>
    <row r="44" spans="1:19" ht="23.25" x14ac:dyDescent="0.25">
      <c r="A44" s="265" t="s">
        <v>558</v>
      </c>
      <c r="B44" s="29" t="s">
        <v>981</v>
      </c>
      <c r="C44" s="29">
        <v>96547</v>
      </c>
      <c r="D44" s="234" t="s">
        <v>237</v>
      </c>
      <c r="E44" s="25" t="s">
        <v>7</v>
      </c>
      <c r="F44" s="241">
        <v>1672.5</v>
      </c>
      <c r="G44" s="13">
        <v>11.17</v>
      </c>
      <c r="H44" s="14">
        <f t="shared" si="1"/>
        <v>18681.825000000001</v>
      </c>
      <c r="I44" s="273">
        <v>11.94</v>
      </c>
      <c r="J44" s="247"/>
      <c r="K44" s="247"/>
      <c r="L44" s="247"/>
      <c r="M44" s="247"/>
      <c r="N44" s="247"/>
      <c r="O44" s="247"/>
      <c r="Q44" s="248"/>
      <c r="R44" s="354">
        <v>11.17</v>
      </c>
      <c r="S44" s="336">
        <f t="shared" si="0"/>
        <v>18681.825000000001</v>
      </c>
    </row>
    <row r="45" spans="1:19" ht="23.25" x14ac:dyDescent="0.25">
      <c r="A45" s="265" t="s">
        <v>577</v>
      </c>
      <c r="B45" s="29" t="s">
        <v>981</v>
      </c>
      <c r="C45" s="29">
        <v>96548</v>
      </c>
      <c r="D45" s="234" t="s">
        <v>238</v>
      </c>
      <c r="E45" s="25" t="s">
        <v>7</v>
      </c>
      <c r="F45" s="241">
        <v>918</v>
      </c>
      <c r="G45" s="13">
        <v>10.3</v>
      </c>
      <c r="H45" s="14">
        <f t="shared" si="1"/>
        <v>9455.4000000000015</v>
      </c>
      <c r="I45" s="273">
        <v>11.12</v>
      </c>
      <c r="J45" s="247"/>
      <c r="K45" s="247"/>
      <c r="L45" s="247"/>
      <c r="M45" s="247"/>
      <c r="N45" s="247"/>
      <c r="O45" s="247"/>
      <c r="Q45" s="248"/>
      <c r="R45" s="354">
        <v>10.3</v>
      </c>
      <c r="S45" s="336">
        <f t="shared" si="0"/>
        <v>9455.4000000000015</v>
      </c>
    </row>
    <row r="46" spans="1:19" ht="24.95" customHeight="1" x14ac:dyDescent="0.25">
      <c r="A46" s="263" t="s">
        <v>996</v>
      </c>
      <c r="B46" s="8" t="s">
        <v>982</v>
      </c>
      <c r="C46" s="8" t="s">
        <v>1138</v>
      </c>
      <c r="D46" s="234" t="s">
        <v>1137</v>
      </c>
      <c r="E46" s="30" t="s">
        <v>4</v>
      </c>
      <c r="F46" s="241">
        <v>63.68</v>
      </c>
      <c r="G46" s="13">
        <v>538.59</v>
      </c>
      <c r="H46" s="14">
        <f t="shared" si="1"/>
        <v>34297.411200000002</v>
      </c>
      <c r="I46" s="260">
        <v>551.89</v>
      </c>
      <c r="J46" s="247"/>
      <c r="K46" s="247"/>
      <c r="L46" s="247"/>
      <c r="M46" s="247"/>
      <c r="N46" s="247"/>
      <c r="O46" s="247"/>
      <c r="Q46" s="248"/>
      <c r="R46" s="364">
        <v>538.59</v>
      </c>
      <c r="S46" s="336">
        <f t="shared" si="0"/>
        <v>34297.411200000002</v>
      </c>
    </row>
    <row r="47" spans="1:19" x14ac:dyDescent="0.25">
      <c r="A47" s="417" t="s">
        <v>99</v>
      </c>
      <c r="B47" s="418"/>
      <c r="C47" s="418"/>
      <c r="D47" s="418"/>
      <c r="E47" s="418"/>
      <c r="F47" s="418"/>
      <c r="G47" s="418"/>
      <c r="H47" s="32">
        <f>SUM(H37:H46)</f>
        <v>137683.87159999998</v>
      </c>
      <c r="I47" s="252"/>
      <c r="J47" s="247"/>
      <c r="K47" s="247"/>
      <c r="L47" s="247"/>
      <c r="M47" s="247"/>
      <c r="N47" s="247"/>
      <c r="O47" s="247"/>
      <c r="Q47" s="248"/>
      <c r="S47" s="337">
        <f>SUM(S37:S46)</f>
        <v>137683.87159999998</v>
      </c>
    </row>
    <row r="48" spans="1:19" x14ac:dyDescent="0.25">
      <c r="A48" s="263" t="s">
        <v>100</v>
      </c>
      <c r="B48" s="30"/>
      <c r="C48" s="30"/>
      <c r="D48" s="11" t="s">
        <v>245</v>
      </c>
      <c r="E48" s="30"/>
      <c r="F48" s="241"/>
      <c r="G48" s="13"/>
      <c r="H48" s="14"/>
      <c r="I48" s="252"/>
      <c r="J48" s="247"/>
      <c r="K48" s="247"/>
      <c r="L48" s="247"/>
      <c r="M48" s="247"/>
      <c r="N48" s="247"/>
      <c r="O48" s="247"/>
      <c r="Q48" s="248"/>
      <c r="S48" s="336"/>
    </row>
    <row r="49" spans="1:21" ht="22.5" x14ac:dyDescent="0.25">
      <c r="A49" s="263" t="s">
        <v>101</v>
      </c>
      <c r="B49" s="8" t="s">
        <v>981</v>
      </c>
      <c r="C49" s="8">
        <v>96527</v>
      </c>
      <c r="D49" s="66" t="s">
        <v>241</v>
      </c>
      <c r="E49" s="25" t="s">
        <v>4</v>
      </c>
      <c r="F49" s="241">
        <v>29.12</v>
      </c>
      <c r="G49" s="13">
        <v>159.37</v>
      </c>
      <c r="H49" s="17">
        <f>F49*G49</f>
        <v>4640.8544000000002</v>
      </c>
      <c r="I49" s="273">
        <v>153.32</v>
      </c>
      <c r="J49" s="267"/>
      <c r="K49" s="267"/>
      <c r="L49" s="267"/>
      <c r="M49" s="267"/>
      <c r="N49" s="247"/>
      <c r="O49" s="247"/>
      <c r="Q49" s="248"/>
      <c r="R49" s="354">
        <v>159.37</v>
      </c>
      <c r="S49" s="336">
        <f t="shared" ref="S49:S62" si="2">R49*F49</f>
        <v>4640.8544000000002</v>
      </c>
      <c r="U49" s="105"/>
    </row>
    <row r="50" spans="1:21" x14ac:dyDescent="0.25">
      <c r="A50" s="263" t="s">
        <v>529</v>
      </c>
      <c r="B50" s="29" t="s">
        <v>982</v>
      </c>
      <c r="C50" s="29" t="s">
        <v>998</v>
      </c>
      <c r="D50" s="66" t="s">
        <v>997</v>
      </c>
      <c r="E50" s="25" t="s">
        <v>4</v>
      </c>
      <c r="F50" s="241">
        <v>8.8000000000000007</v>
      </c>
      <c r="G50" s="13">
        <v>62.89</v>
      </c>
      <c r="H50" s="17">
        <f>F50*G50</f>
        <v>553.43200000000002</v>
      </c>
      <c r="I50" s="260">
        <v>60.14</v>
      </c>
      <c r="J50" s="267"/>
      <c r="K50" s="267"/>
      <c r="L50" s="267"/>
      <c r="M50" s="267"/>
      <c r="N50" s="247"/>
      <c r="O50" s="247"/>
      <c r="Q50" s="248"/>
      <c r="R50" s="364">
        <v>62.89</v>
      </c>
      <c r="S50" s="336">
        <f t="shared" si="2"/>
        <v>553.43200000000002</v>
      </c>
      <c r="U50" s="105"/>
    </row>
    <row r="51" spans="1:21" x14ac:dyDescent="0.25">
      <c r="A51" s="263" t="s">
        <v>102</v>
      </c>
      <c r="B51" s="8" t="s">
        <v>981</v>
      </c>
      <c r="C51" s="8">
        <v>96622</v>
      </c>
      <c r="D51" s="16" t="s">
        <v>36</v>
      </c>
      <c r="E51" s="30" t="s">
        <v>4</v>
      </c>
      <c r="F51" s="241">
        <v>4.8499999999999996</v>
      </c>
      <c r="G51" s="13">
        <v>128.77000000000001</v>
      </c>
      <c r="H51" s="14">
        <f>G51*F51</f>
        <v>624.53449999999998</v>
      </c>
      <c r="I51" s="273">
        <v>126.87</v>
      </c>
      <c r="J51" s="247"/>
      <c r="K51" s="247"/>
      <c r="L51" s="247"/>
      <c r="M51" s="247"/>
      <c r="N51" s="247"/>
      <c r="O51" s="247"/>
      <c r="Q51" s="248"/>
      <c r="R51" s="354">
        <v>128.77000000000001</v>
      </c>
      <c r="S51" s="336">
        <f t="shared" si="2"/>
        <v>624.53449999999998</v>
      </c>
      <c r="T51" s="105"/>
      <c r="U51" s="105"/>
    </row>
    <row r="52" spans="1:21" ht="23.25" x14ac:dyDescent="0.25">
      <c r="A52" s="263" t="s">
        <v>530</v>
      </c>
      <c r="B52" s="8" t="s">
        <v>981</v>
      </c>
      <c r="C52" s="8">
        <v>96533</v>
      </c>
      <c r="D52" s="234" t="s">
        <v>244</v>
      </c>
      <c r="E52" s="30" t="s">
        <v>6</v>
      </c>
      <c r="F52" s="241">
        <v>464.64</v>
      </c>
      <c r="G52" s="13">
        <v>132.43</v>
      </c>
      <c r="H52" s="14">
        <f>G52*F52</f>
        <v>61532.275200000004</v>
      </c>
      <c r="I52" s="273">
        <v>130.6</v>
      </c>
      <c r="J52" s="247"/>
      <c r="K52" s="247"/>
      <c r="L52" s="247"/>
      <c r="M52" s="247"/>
      <c r="N52" s="247"/>
      <c r="O52" s="247"/>
      <c r="Q52" s="248"/>
      <c r="R52" s="354">
        <v>132.43</v>
      </c>
      <c r="S52" s="336">
        <f t="shared" si="2"/>
        <v>61532.275200000004</v>
      </c>
      <c r="T52" s="105"/>
      <c r="U52" s="105"/>
    </row>
    <row r="53" spans="1:21" ht="23.25" x14ac:dyDescent="0.25">
      <c r="A53" s="263" t="s">
        <v>531</v>
      </c>
      <c r="B53" s="8" t="s">
        <v>981</v>
      </c>
      <c r="C53" s="29">
        <v>96543</v>
      </c>
      <c r="D53" s="234" t="s">
        <v>235</v>
      </c>
      <c r="E53" s="25" t="s">
        <v>7</v>
      </c>
      <c r="F53" s="241">
        <v>262</v>
      </c>
      <c r="G53" s="13">
        <v>18.98</v>
      </c>
      <c r="H53" s="14">
        <f t="shared" ref="H53:H58" si="3">G53*F53</f>
        <v>4972.76</v>
      </c>
      <c r="I53" s="273">
        <v>19.52</v>
      </c>
      <c r="J53" s="247"/>
      <c r="K53" s="247"/>
      <c r="L53" s="247"/>
      <c r="M53" s="247"/>
      <c r="N53" s="247"/>
      <c r="O53" s="247"/>
      <c r="Q53" s="248"/>
      <c r="R53" s="354">
        <v>18.98</v>
      </c>
      <c r="S53" s="336">
        <f t="shared" si="2"/>
        <v>4972.76</v>
      </c>
      <c r="T53" s="105"/>
      <c r="U53" s="105"/>
    </row>
    <row r="54" spans="1:21" ht="23.25" x14ac:dyDescent="0.25">
      <c r="A54" s="263" t="s">
        <v>532</v>
      </c>
      <c r="B54" s="8" t="s">
        <v>981</v>
      </c>
      <c r="C54" s="29">
        <v>96544</v>
      </c>
      <c r="D54" s="234" t="s">
        <v>236</v>
      </c>
      <c r="E54" s="25" t="s">
        <v>7</v>
      </c>
      <c r="F54" s="241">
        <v>45.7</v>
      </c>
      <c r="G54" s="13">
        <v>16.98</v>
      </c>
      <c r="H54" s="14">
        <f t="shared" si="3"/>
        <v>775.9860000000001</v>
      </c>
      <c r="I54" s="273">
        <v>17.75</v>
      </c>
      <c r="J54" s="247"/>
      <c r="K54" s="247"/>
      <c r="L54" s="247"/>
      <c r="M54" s="247"/>
      <c r="N54" s="247"/>
      <c r="O54" s="247"/>
      <c r="Q54" s="248"/>
      <c r="R54" s="354">
        <v>16.98</v>
      </c>
      <c r="S54" s="336">
        <f t="shared" si="2"/>
        <v>775.9860000000001</v>
      </c>
    </row>
    <row r="55" spans="1:21" ht="23.25" x14ac:dyDescent="0.25">
      <c r="A55" s="263" t="s">
        <v>533</v>
      </c>
      <c r="B55" s="8" t="s">
        <v>981</v>
      </c>
      <c r="C55" s="29">
        <v>96545</v>
      </c>
      <c r="D55" s="234" t="s">
        <v>243</v>
      </c>
      <c r="E55" s="25" t="s">
        <v>7</v>
      </c>
      <c r="F55" s="241">
        <v>212.9</v>
      </c>
      <c r="G55" s="13">
        <v>153.31</v>
      </c>
      <c r="H55" s="14">
        <f>G55*F55</f>
        <v>32639.699000000001</v>
      </c>
      <c r="I55" s="273">
        <v>16.190000000000001</v>
      </c>
      <c r="J55" s="247"/>
      <c r="K55" s="247"/>
      <c r="L55" s="247"/>
      <c r="M55" s="247"/>
      <c r="N55" s="247"/>
      <c r="O55" s="247"/>
      <c r="Q55" s="248"/>
      <c r="R55" s="354">
        <v>153.31</v>
      </c>
      <c r="S55" s="336">
        <f t="shared" si="2"/>
        <v>32639.699000000001</v>
      </c>
    </row>
    <row r="56" spans="1:21" ht="23.25" x14ac:dyDescent="0.25">
      <c r="A56" s="263" t="s">
        <v>534</v>
      </c>
      <c r="B56" s="8" t="s">
        <v>981</v>
      </c>
      <c r="C56" s="29">
        <v>96546</v>
      </c>
      <c r="D56" s="234" t="s">
        <v>234</v>
      </c>
      <c r="E56" s="25" t="s">
        <v>7</v>
      </c>
      <c r="F56" s="241">
        <v>496.1</v>
      </c>
      <c r="G56" s="13">
        <v>13.38</v>
      </c>
      <c r="H56" s="14">
        <f t="shared" si="3"/>
        <v>6637.8180000000011</v>
      </c>
      <c r="I56" s="273">
        <v>14.25</v>
      </c>
      <c r="J56" s="247"/>
      <c r="K56" s="247"/>
      <c r="L56" s="247"/>
      <c r="M56" s="247"/>
      <c r="N56" s="247"/>
      <c r="O56" s="247"/>
      <c r="Q56" s="248"/>
      <c r="R56" s="354">
        <v>13.38</v>
      </c>
      <c r="S56" s="336">
        <f t="shared" si="2"/>
        <v>6637.8180000000011</v>
      </c>
    </row>
    <row r="57" spans="1:21" ht="23.25" x14ac:dyDescent="0.25">
      <c r="A57" s="263" t="s">
        <v>535</v>
      </c>
      <c r="B57" s="8" t="s">
        <v>981</v>
      </c>
      <c r="C57" s="29">
        <v>96547</v>
      </c>
      <c r="D57" s="234" t="s">
        <v>237</v>
      </c>
      <c r="E57" s="25" t="s">
        <v>7</v>
      </c>
      <c r="F57" s="241">
        <v>162</v>
      </c>
      <c r="G57" s="13">
        <v>11.17</v>
      </c>
      <c r="H57" s="14">
        <f t="shared" si="3"/>
        <v>1809.54</v>
      </c>
      <c r="I57" s="273">
        <v>11.94</v>
      </c>
      <c r="J57" s="247"/>
      <c r="K57" s="247"/>
      <c r="L57" s="247"/>
      <c r="M57" s="247"/>
      <c r="N57" s="247"/>
      <c r="O57" s="247"/>
      <c r="Q57" s="248"/>
      <c r="R57" s="354">
        <v>11.17</v>
      </c>
      <c r="S57" s="336">
        <f t="shared" si="2"/>
        <v>1809.54</v>
      </c>
    </row>
    <row r="58" spans="1:21" ht="23.25" x14ac:dyDescent="0.25">
      <c r="A58" s="263" t="s">
        <v>536</v>
      </c>
      <c r="B58" s="8" t="s">
        <v>981</v>
      </c>
      <c r="C58" s="29">
        <v>96548</v>
      </c>
      <c r="D58" s="234" t="s">
        <v>238</v>
      </c>
      <c r="E58" s="25" t="s">
        <v>7</v>
      </c>
      <c r="F58" s="241">
        <v>425.62</v>
      </c>
      <c r="G58" s="13">
        <v>10.3</v>
      </c>
      <c r="H58" s="14">
        <f t="shared" si="3"/>
        <v>4383.8860000000004</v>
      </c>
      <c r="I58" s="273">
        <v>11.12</v>
      </c>
      <c r="J58" s="247"/>
      <c r="K58" s="247"/>
      <c r="L58" s="247"/>
      <c r="M58" s="247"/>
      <c r="N58" s="247"/>
      <c r="O58" s="247"/>
      <c r="Q58" s="248"/>
      <c r="R58" s="354">
        <v>10.3</v>
      </c>
      <c r="S58" s="336">
        <f t="shared" si="2"/>
        <v>4383.8860000000004</v>
      </c>
    </row>
    <row r="59" spans="1:21" ht="23.25" x14ac:dyDescent="0.25">
      <c r="A59" s="263" t="s">
        <v>578</v>
      </c>
      <c r="B59" s="8" t="s">
        <v>981</v>
      </c>
      <c r="C59" s="8">
        <v>98562</v>
      </c>
      <c r="D59" s="234" t="s">
        <v>242</v>
      </c>
      <c r="E59" s="30" t="s">
        <v>6</v>
      </c>
      <c r="F59" s="241">
        <v>618.79999999999995</v>
      </c>
      <c r="G59" s="13">
        <v>44.93</v>
      </c>
      <c r="H59" s="14">
        <f>F59*G59</f>
        <v>27802.683999999997</v>
      </c>
      <c r="I59" s="273">
        <v>44.95</v>
      </c>
      <c r="J59" s="247"/>
      <c r="K59" s="247"/>
      <c r="L59" s="247"/>
      <c r="M59" s="247"/>
      <c r="N59" s="247"/>
      <c r="O59" s="247"/>
      <c r="Q59" s="248"/>
      <c r="R59" s="354">
        <v>44.93</v>
      </c>
      <c r="S59" s="336">
        <f t="shared" si="2"/>
        <v>27802.683999999997</v>
      </c>
    </row>
    <row r="60" spans="1:21" x14ac:dyDescent="0.25">
      <c r="A60" s="263" t="s">
        <v>579</v>
      </c>
      <c r="B60" s="8" t="s">
        <v>981</v>
      </c>
      <c r="C60" s="8">
        <v>98557</v>
      </c>
      <c r="D60" s="233" t="s">
        <v>44</v>
      </c>
      <c r="E60" s="30" t="s">
        <v>6</v>
      </c>
      <c r="F60" s="241">
        <v>618.79999999999995</v>
      </c>
      <c r="G60" s="13">
        <v>48.3</v>
      </c>
      <c r="H60" s="14">
        <f>G60*F59</f>
        <v>29888.039999999997</v>
      </c>
      <c r="I60" s="273">
        <v>44.88</v>
      </c>
      <c r="J60" s="247"/>
      <c r="K60" s="247"/>
      <c r="L60" s="247"/>
      <c r="M60" s="247"/>
      <c r="N60" s="247"/>
      <c r="O60" s="247"/>
      <c r="Q60" s="248"/>
      <c r="R60" s="354">
        <v>48.3</v>
      </c>
      <c r="S60" s="336">
        <f t="shared" si="2"/>
        <v>29888.039999999997</v>
      </c>
    </row>
    <row r="61" spans="1:21" ht="24.95" customHeight="1" x14ac:dyDescent="0.25">
      <c r="A61" s="263" t="s">
        <v>999</v>
      </c>
      <c r="B61" s="8" t="s">
        <v>982</v>
      </c>
      <c r="C61" s="8" t="s">
        <v>1138</v>
      </c>
      <c r="D61" s="234" t="s">
        <v>1137</v>
      </c>
      <c r="E61" s="30" t="s">
        <v>4</v>
      </c>
      <c r="F61" s="241">
        <v>60.77</v>
      </c>
      <c r="G61" s="17">
        <v>538.59</v>
      </c>
      <c r="H61" s="14">
        <f>F61*G61</f>
        <v>32730.114300000005</v>
      </c>
      <c r="I61" s="260">
        <v>551.89</v>
      </c>
      <c r="J61" s="247"/>
      <c r="K61" s="247"/>
      <c r="L61" s="247"/>
      <c r="M61" s="247"/>
      <c r="N61" s="247"/>
      <c r="O61" s="247"/>
      <c r="Q61" s="248"/>
      <c r="R61" s="364">
        <v>538.59</v>
      </c>
      <c r="S61" s="336">
        <f t="shared" si="2"/>
        <v>32730.114300000005</v>
      </c>
    </row>
    <row r="62" spans="1:21" ht="23.25" x14ac:dyDescent="0.25">
      <c r="A62" s="263" t="s">
        <v>1001</v>
      </c>
      <c r="B62" s="8" t="s">
        <v>981</v>
      </c>
      <c r="C62" s="8">
        <v>103320</v>
      </c>
      <c r="D62" s="234" t="s">
        <v>1000</v>
      </c>
      <c r="E62" s="30" t="s">
        <v>6</v>
      </c>
      <c r="F62" s="241">
        <v>67.73</v>
      </c>
      <c r="G62" s="17">
        <v>121.2</v>
      </c>
      <c r="H62" s="14">
        <f>F62*G62</f>
        <v>8208.8760000000002</v>
      </c>
      <c r="I62" s="273">
        <v>117.65</v>
      </c>
      <c r="J62" s="247"/>
      <c r="K62" s="247"/>
      <c r="L62" s="247"/>
      <c r="M62" s="247"/>
      <c r="N62" s="247"/>
      <c r="O62" s="247"/>
      <c r="Q62" s="248"/>
      <c r="R62" s="354">
        <v>121.2</v>
      </c>
      <c r="S62" s="336">
        <f t="shared" si="2"/>
        <v>8208.8760000000002</v>
      </c>
    </row>
    <row r="63" spans="1:21" x14ac:dyDescent="0.25">
      <c r="A63" s="417" t="s">
        <v>900</v>
      </c>
      <c r="B63" s="418"/>
      <c r="C63" s="418"/>
      <c r="D63" s="418"/>
      <c r="E63" s="418"/>
      <c r="F63" s="418"/>
      <c r="G63" s="418"/>
      <c r="H63" s="32">
        <f>SUM(H49:H62)</f>
        <v>217200.4994</v>
      </c>
      <c r="I63" s="252"/>
      <c r="J63" s="247"/>
      <c r="K63" s="247"/>
      <c r="L63" s="247"/>
      <c r="M63" s="247"/>
      <c r="N63" s="247"/>
      <c r="O63" s="247"/>
      <c r="Q63" s="248"/>
      <c r="S63" s="337">
        <f>SUM(S49:S62)</f>
        <v>217200.4994</v>
      </c>
    </row>
    <row r="64" spans="1:21" x14ac:dyDescent="0.25">
      <c r="A64" s="432" t="s">
        <v>890</v>
      </c>
      <c r="B64" s="433"/>
      <c r="C64" s="433"/>
      <c r="D64" s="434"/>
      <c r="E64" s="434"/>
      <c r="F64" s="434"/>
      <c r="G64" s="434"/>
      <c r="H64" s="117">
        <f>H35+H47+H63</f>
        <v>752492.74100000004</v>
      </c>
      <c r="I64" s="252"/>
      <c r="J64" s="247"/>
      <c r="K64" s="247"/>
      <c r="L64" s="247"/>
      <c r="M64" s="247"/>
      <c r="N64" s="247"/>
      <c r="O64" s="247"/>
      <c r="Q64" s="248"/>
      <c r="S64" s="342">
        <f>SUM(S63+S47+S35)</f>
        <v>752668.87100000004</v>
      </c>
    </row>
    <row r="65" spans="1:19" x14ac:dyDescent="0.25">
      <c r="A65" s="263" t="s">
        <v>103</v>
      </c>
      <c r="B65" s="8"/>
      <c r="C65" s="145"/>
      <c r="D65" s="150" t="s">
        <v>9</v>
      </c>
      <c r="E65" s="125"/>
      <c r="F65" s="380"/>
      <c r="G65" s="136"/>
      <c r="H65" s="151"/>
      <c r="I65" s="252"/>
      <c r="J65" s="247"/>
      <c r="K65" s="247"/>
      <c r="L65" s="247"/>
      <c r="M65" s="247"/>
      <c r="N65" s="247"/>
      <c r="O65" s="247"/>
      <c r="Q65" s="248"/>
      <c r="S65" s="336"/>
    </row>
    <row r="66" spans="1:19" x14ac:dyDescent="0.25">
      <c r="A66" s="263" t="s">
        <v>104</v>
      </c>
      <c r="B66" s="8"/>
      <c r="C66" s="8"/>
      <c r="D66" s="146" t="s">
        <v>94</v>
      </c>
      <c r="E66" s="132"/>
      <c r="F66" s="383"/>
      <c r="G66" s="148"/>
      <c r="H66" s="149"/>
      <c r="I66" s="252"/>
      <c r="J66" s="247"/>
      <c r="K66" s="247"/>
      <c r="L66" s="247"/>
      <c r="M66" s="247"/>
      <c r="N66" s="247"/>
      <c r="O66" s="247"/>
      <c r="Q66" s="248"/>
      <c r="S66" s="336"/>
    </row>
    <row r="67" spans="1:19" ht="23.25" x14ac:dyDescent="0.25">
      <c r="A67" s="263" t="s">
        <v>105</v>
      </c>
      <c r="B67" s="29" t="s">
        <v>981</v>
      </c>
      <c r="C67" s="29">
        <v>92417</v>
      </c>
      <c r="D67" s="274" t="s">
        <v>253</v>
      </c>
      <c r="E67" s="30" t="s">
        <v>6</v>
      </c>
      <c r="F67" s="14">
        <v>178.8</v>
      </c>
      <c r="G67" s="17">
        <v>166.08</v>
      </c>
      <c r="H67" s="14">
        <f t="shared" ref="H67:H73" si="4">G67*F67</f>
        <v>29695.104000000003</v>
      </c>
      <c r="I67" s="273">
        <v>164.2</v>
      </c>
      <c r="J67" s="247"/>
      <c r="K67" s="247"/>
      <c r="L67" s="247"/>
      <c r="M67" s="247"/>
      <c r="N67" s="247"/>
      <c r="O67" s="247"/>
      <c r="Q67" s="248"/>
      <c r="R67" s="354">
        <v>166.08</v>
      </c>
      <c r="S67" s="336">
        <f t="shared" ref="S67:S73" si="5">R67*F67</f>
        <v>29695.104000000003</v>
      </c>
    </row>
    <row r="68" spans="1:19" ht="23.25" x14ac:dyDescent="0.25">
      <c r="A68" s="263" t="s">
        <v>106</v>
      </c>
      <c r="B68" s="29" t="s">
        <v>981</v>
      </c>
      <c r="C68" s="29">
        <v>92759</v>
      </c>
      <c r="D68" s="234" t="s">
        <v>247</v>
      </c>
      <c r="E68" s="25" t="s">
        <v>7</v>
      </c>
      <c r="F68" s="241">
        <v>1320.5</v>
      </c>
      <c r="G68" s="13">
        <v>14.79</v>
      </c>
      <c r="H68" s="14">
        <f t="shared" si="4"/>
        <v>19530.195</v>
      </c>
      <c r="I68" s="273">
        <v>14.57</v>
      </c>
      <c r="J68" s="247"/>
      <c r="K68" s="247"/>
      <c r="L68" s="247"/>
      <c r="M68" s="247"/>
      <c r="N68" s="247"/>
      <c r="O68" s="247"/>
      <c r="Q68" s="248"/>
      <c r="R68" s="354">
        <v>14.79</v>
      </c>
      <c r="S68" s="336">
        <f t="shared" si="5"/>
        <v>19530.195</v>
      </c>
    </row>
    <row r="69" spans="1:19" ht="23.25" x14ac:dyDescent="0.25">
      <c r="A69" s="263" t="s">
        <v>107</v>
      </c>
      <c r="B69" s="29" t="s">
        <v>981</v>
      </c>
      <c r="C69" s="29">
        <v>92761</v>
      </c>
      <c r="D69" s="234" t="s">
        <v>249</v>
      </c>
      <c r="E69" s="25" t="s">
        <v>7</v>
      </c>
      <c r="F69" s="241">
        <v>212.9</v>
      </c>
      <c r="G69" s="13">
        <v>12.68</v>
      </c>
      <c r="H69" s="14">
        <f t="shared" si="4"/>
        <v>2699.5720000000001</v>
      </c>
      <c r="I69" s="273">
        <v>13.66</v>
      </c>
      <c r="J69" s="247"/>
      <c r="K69" s="247"/>
      <c r="L69" s="247"/>
      <c r="M69" s="247"/>
      <c r="N69" s="247"/>
      <c r="O69" s="247"/>
      <c r="Q69" s="248"/>
      <c r="R69" s="354">
        <v>12.68</v>
      </c>
      <c r="S69" s="336">
        <f t="shared" si="5"/>
        <v>2699.5720000000001</v>
      </c>
    </row>
    <row r="70" spans="1:19" ht="23.25" x14ac:dyDescent="0.25">
      <c r="A70" s="263" t="s">
        <v>108</v>
      </c>
      <c r="B70" s="29" t="s">
        <v>981</v>
      </c>
      <c r="C70" s="29">
        <v>92762</v>
      </c>
      <c r="D70" s="234" t="s">
        <v>250</v>
      </c>
      <c r="E70" s="25" t="s">
        <v>7</v>
      </c>
      <c r="F70" s="241">
        <v>1072.0999999999999</v>
      </c>
      <c r="G70" s="13">
        <v>11.2</v>
      </c>
      <c r="H70" s="14">
        <f t="shared" si="4"/>
        <v>12007.519999999999</v>
      </c>
      <c r="I70" s="273">
        <v>12.15</v>
      </c>
      <c r="J70" s="247"/>
      <c r="K70" s="247"/>
      <c r="L70" s="247"/>
      <c r="M70" s="247"/>
      <c r="N70" s="247"/>
      <c r="O70" s="247"/>
      <c r="Q70" s="248"/>
      <c r="R70" s="354">
        <v>11.2</v>
      </c>
      <c r="S70" s="336">
        <f t="shared" si="5"/>
        <v>12007.519999999999</v>
      </c>
    </row>
    <row r="71" spans="1:19" ht="23.25" x14ac:dyDescent="0.25">
      <c r="A71" s="263" t="s">
        <v>109</v>
      </c>
      <c r="B71" s="29" t="s">
        <v>981</v>
      </c>
      <c r="C71" s="29">
        <v>92763</v>
      </c>
      <c r="D71" s="234" t="s">
        <v>251</v>
      </c>
      <c r="E71" s="25" t="s">
        <v>7</v>
      </c>
      <c r="F71" s="241">
        <v>2283.8000000000002</v>
      </c>
      <c r="G71" s="13">
        <v>9.3699999999999992</v>
      </c>
      <c r="H71" s="14">
        <f t="shared" si="4"/>
        <v>21399.205999999998</v>
      </c>
      <c r="I71" s="273">
        <v>10.210000000000001</v>
      </c>
      <c r="J71" s="247"/>
      <c r="K71" s="247"/>
      <c r="L71" s="247"/>
      <c r="M71" s="247"/>
      <c r="N71" s="247"/>
      <c r="O71" s="247"/>
      <c r="Q71" s="248"/>
      <c r="R71" s="354">
        <v>9.3699999999999992</v>
      </c>
      <c r="S71" s="336">
        <f t="shared" si="5"/>
        <v>21399.205999999998</v>
      </c>
    </row>
    <row r="72" spans="1:19" ht="23.25" x14ac:dyDescent="0.25">
      <c r="A72" s="263" t="s">
        <v>110</v>
      </c>
      <c r="B72" s="29" t="s">
        <v>981</v>
      </c>
      <c r="C72" s="29">
        <v>92764</v>
      </c>
      <c r="D72" s="234" t="s">
        <v>252</v>
      </c>
      <c r="E72" s="25" t="s">
        <v>7</v>
      </c>
      <c r="F72" s="241">
        <v>704.2</v>
      </c>
      <c r="G72" s="13">
        <v>9.01</v>
      </c>
      <c r="H72" s="14">
        <f t="shared" si="4"/>
        <v>6344.8420000000006</v>
      </c>
      <c r="I72" s="273">
        <v>9.86</v>
      </c>
      <c r="J72" s="247"/>
      <c r="K72" s="247"/>
      <c r="L72" s="247"/>
      <c r="M72" s="247"/>
      <c r="N72" s="247"/>
      <c r="O72" s="247"/>
      <c r="Q72" s="248"/>
      <c r="R72" s="354">
        <v>9.01</v>
      </c>
      <c r="S72" s="336">
        <f t="shared" si="5"/>
        <v>6344.8420000000006</v>
      </c>
    </row>
    <row r="73" spans="1:19" x14ac:dyDescent="0.25">
      <c r="A73" s="263" t="s">
        <v>111</v>
      </c>
      <c r="B73" s="8" t="s">
        <v>982</v>
      </c>
      <c r="C73" s="8" t="s">
        <v>1138</v>
      </c>
      <c r="D73" s="234" t="s">
        <v>1137</v>
      </c>
      <c r="E73" s="30" t="s">
        <v>4</v>
      </c>
      <c r="F73" s="14">
        <v>60.42</v>
      </c>
      <c r="G73" s="17">
        <v>538.59</v>
      </c>
      <c r="H73" s="14">
        <f t="shared" si="4"/>
        <v>32541.607800000002</v>
      </c>
      <c r="I73" s="260">
        <v>551.89</v>
      </c>
      <c r="J73" s="247"/>
      <c r="K73" s="247"/>
      <c r="L73" s="247"/>
      <c r="M73" s="247"/>
      <c r="N73" s="247"/>
      <c r="O73" s="247"/>
      <c r="Q73" s="248"/>
      <c r="R73" s="364">
        <v>538.59</v>
      </c>
      <c r="S73" s="336">
        <f t="shared" si="5"/>
        <v>32541.607800000002</v>
      </c>
    </row>
    <row r="74" spans="1:19" ht="15" customHeight="1" x14ac:dyDescent="0.25">
      <c r="A74" s="417" t="s">
        <v>901</v>
      </c>
      <c r="B74" s="418"/>
      <c r="C74" s="418"/>
      <c r="D74" s="422"/>
      <c r="E74" s="422"/>
      <c r="F74" s="422"/>
      <c r="G74" s="422"/>
      <c r="H74" s="153">
        <f>SUM(H67:H73)</f>
        <v>124218.0468</v>
      </c>
      <c r="I74" s="252"/>
      <c r="J74" s="247"/>
      <c r="K74" s="247"/>
      <c r="L74" s="247"/>
      <c r="M74" s="247"/>
      <c r="N74" s="247"/>
      <c r="O74" s="247"/>
      <c r="Q74" s="248"/>
      <c r="S74" s="337">
        <f>SUM(S67:S73)</f>
        <v>124218.0468</v>
      </c>
    </row>
    <row r="75" spans="1:19" x14ac:dyDescent="0.25">
      <c r="A75" s="263" t="s">
        <v>580</v>
      </c>
      <c r="B75" s="30"/>
      <c r="C75" s="152"/>
      <c r="D75" s="128" t="s">
        <v>46</v>
      </c>
      <c r="E75" s="157"/>
      <c r="F75" s="380"/>
      <c r="G75" s="158"/>
      <c r="H75" s="151"/>
      <c r="I75" s="252"/>
      <c r="J75" s="247"/>
      <c r="K75" s="247"/>
      <c r="L75" s="247"/>
      <c r="M75" s="247"/>
      <c r="N75" s="247"/>
      <c r="O75" s="247"/>
      <c r="Q75" s="248"/>
      <c r="S75" s="336"/>
    </row>
    <row r="76" spans="1:19" ht="23.25" x14ac:dyDescent="0.25">
      <c r="A76" s="263" t="s">
        <v>581</v>
      </c>
      <c r="B76" s="8" t="s">
        <v>981</v>
      </c>
      <c r="C76" s="8">
        <v>92453</v>
      </c>
      <c r="D76" s="154" t="s">
        <v>254</v>
      </c>
      <c r="E76" s="155" t="s">
        <v>6</v>
      </c>
      <c r="F76" s="383">
        <v>443.96</v>
      </c>
      <c r="G76" s="156">
        <v>235.24</v>
      </c>
      <c r="H76" s="149">
        <f>G76*F76</f>
        <v>104437.1504</v>
      </c>
      <c r="I76" s="273">
        <v>169.8</v>
      </c>
      <c r="J76" s="247"/>
      <c r="K76" s="247"/>
      <c r="L76" s="247"/>
      <c r="M76" s="247"/>
      <c r="N76" s="247"/>
      <c r="O76" s="247"/>
      <c r="Q76" s="248"/>
      <c r="R76" s="354">
        <v>235.24</v>
      </c>
      <c r="S76" s="336">
        <f t="shared" ref="S76:S83" si="6">R76*F76</f>
        <v>104437.1504</v>
      </c>
    </row>
    <row r="77" spans="1:19" ht="23.25" x14ac:dyDescent="0.25">
      <c r="A77" s="263" t="s">
        <v>582</v>
      </c>
      <c r="B77" s="8" t="s">
        <v>981</v>
      </c>
      <c r="C77" s="29">
        <v>92759</v>
      </c>
      <c r="D77" s="234" t="s">
        <v>247</v>
      </c>
      <c r="E77" s="30" t="s">
        <v>7</v>
      </c>
      <c r="F77" s="241">
        <v>723.8</v>
      </c>
      <c r="G77" s="17">
        <v>14.79</v>
      </c>
      <c r="H77" s="14">
        <f>G77*F77</f>
        <v>10705.001999999999</v>
      </c>
      <c r="I77" s="273">
        <v>15.49</v>
      </c>
      <c r="J77" s="247"/>
      <c r="K77" s="247"/>
      <c r="L77" s="247"/>
      <c r="M77" s="247"/>
      <c r="N77" s="247"/>
      <c r="O77" s="247"/>
      <c r="Q77" s="248"/>
      <c r="R77" s="354">
        <v>14.79</v>
      </c>
      <c r="S77" s="336">
        <f t="shared" si="6"/>
        <v>10705.001999999999</v>
      </c>
    </row>
    <row r="78" spans="1:19" ht="23.25" x14ac:dyDescent="0.25">
      <c r="A78" s="263" t="s">
        <v>583</v>
      </c>
      <c r="B78" s="8" t="s">
        <v>981</v>
      </c>
      <c r="C78" s="29">
        <v>92760</v>
      </c>
      <c r="D78" s="234" t="s">
        <v>248</v>
      </c>
      <c r="E78" s="25" t="s">
        <v>7</v>
      </c>
      <c r="F78" s="241">
        <v>574.1</v>
      </c>
      <c r="G78" s="13">
        <v>13.68</v>
      </c>
      <c r="H78" s="14">
        <f>G78*F78</f>
        <v>7853.6880000000001</v>
      </c>
      <c r="I78" s="273">
        <v>14.57</v>
      </c>
      <c r="J78" s="247"/>
      <c r="K78" s="247"/>
      <c r="L78" s="247"/>
      <c r="M78" s="247"/>
      <c r="N78" s="247"/>
      <c r="O78" s="247"/>
      <c r="Q78" s="248"/>
      <c r="R78" s="354">
        <v>13.68</v>
      </c>
      <c r="S78" s="336">
        <f t="shared" si="6"/>
        <v>7853.6880000000001</v>
      </c>
    </row>
    <row r="79" spans="1:19" ht="23.25" x14ac:dyDescent="0.25">
      <c r="A79" s="263" t="s">
        <v>584</v>
      </c>
      <c r="B79" s="8" t="s">
        <v>981</v>
      </c>
      <c r="C79" s="29">
        <v>92761</v>
      </c>
      <c r="D79" s="234" t="s">
        <v>249</v>
      </c>
      <c r="E79" s="25" t="s">
        <v>7</v>
      </c>
      <c r="F79" s="241">
        <v>1001.9</v>
      </c>
      <c r="G79" s="13">
        <v>12.68</v>
      </c>
      <c r="H79" s="14">
        <f>F79*G79</f>
        <v>12704.091999999999</v>
      </c>
      <c r="I79" s="273">
        <v>13.66</v>
      </c>
      <c r="J79" s="247"/>
      <c r="K79" s="247"/>
      <c r="L79" s="247"/>
      <c r="M79" s="247"/>
      <c r="N79" s="247"/>
      <c r="O79" s="247"/>
      <c r="Q79" s="248"/>
      <c r="R79" s="354">
        <v>12.68</v>
      </c>
      <c r="S79" s="336">
        <f t="shared" si="6"/>
        <v>12704.091999999999</v>
      </c>
    </row>
    <row r="80" spans="1:19" ht="23.25" x14ac:dyDescent="0.25">
      <c r="A80" s="263" t="s">
        <v>585</v>
      </c>
      <c r="B80" s="8" t="s">
        <v>981</v>
      </c>
      <c r="C80" s="29">
        <v>92762</v>
      </c>
      <c r="D80" s="234" t="s">
        <v>250</v>
      </c>
      <c r="E80" s="25" t="s">
        <v>7</v>
      </c>
      <c r="F80" s="241">
        <v>1637.8</v>
      </c>
      <c r="G80" s="13">
        <v>11.2</v>
      </c>
      <c r="H80" s="14">
        <f>G80*F80</f>
        <v>18343.359999999997</v>
      </c>
      <c r="I80" s="273">
        <v>12.15</v>
      </c>
      <c r="J80" s="247"/>
      <c r="K80" s="247"/>
      <c r="L80" s="247"/>
      <c r="M80" s="247"/>
      <c r="N80" s="247"/>
      <c r="O80" s="247"/>
      <c r="Q80" s="248"/>
      <c r="R80" s="354">
        <v>11.2</v>
      </c>
      <c r="S80" s="336">
        <f t="shared" si="6"/>
        <v>18343.359999999997</v>
      </c>
    </row>
    <row r="81" spans="1:19" ht="23.25" x14ac:dyDescent="0.25">
      <c r="A81" s="263" t="s">
        <v>586</v>
      </c>
      <c r="B81" s="8" t="s">
        <v>981</v>
      </c>
      <c r="C81" s="29">
        <v>92763</v>
      </c>
      <c r="D81" s="234" t="s">
        <v>251</v>
      </c>
      <c r="E81" s="25" t="s">
        <v>7</v>
      </c>
      <c r="F81" s="241">
        <v>1243.5999999999999</v>
      </c>
      <c r="G81" s="13">
        <v>9.3699999999999992</v>
      </c>
      <c r="H81" s="14">
        <f>G81*F81</f>
        <v>11652.531999999997</v>
      </c>
      <c r="I81" s="273">
        <v>10.210000000000001</v>
      </c>
      <c r="J81" s="247"/>
      <c r="K81" s="247"/>
      <c r="L81" s="247"/>
      <c r="M81" s="247"/>
      <c r="N81" s="247"/>
      <c r="O81" s="247"/>
      <c r="Q81" s="248"/>
      <c r="R81" s="354">
        <v>9.3699999999999992</v>
      </c>
      <c r="S81" s="336">
        <f t="shared" si="6"/>
        <v>11652.531999999997</v>
      </c>
    </row>
    <row r="82" spans="1:19" ht="23.25" x14ac:dyDescent="0.25">
      <c r="A82" s="263" t="s">
        <v>587</v>
      </c>
      <c r="B82" s="8" t="s">
        <v>981</v>
      </c>
      <c r="C82" s="29">
        <v>92764</v>
      </c>
      <c r="D82" s="234" t="s">
        <v>252</v>
      </c>
      <c r="E82" s="25" t="s">
        <v>7</v>
      </c>
      <c r="F82" s="241">
        <v>704.2</v>
      </c>
      <c r="G82" s="13">
        <v>9.01</v>
      </c>
      <c r="H82" s="14">
        <f>G82*F82</f>
        <v>6344.8420000000006</v>
      </c>
      <c r="I82" s="273">
        <v>9.86</v>
      </c>
      <c r="J82" s="247"/>
      <c r="K82" s="247"/>
      <c r="L82" s="247"/>
      <c r="M82" s="247"/>
      <c r="N82" s="247"/>
      <c r="O82" s="247"/>
      <c r="Q82" s="248"/>
      <c r="R82" s="354">
        <v>9.01</v>
      </c>
      <c r="S82" s="336">
        <f t="shared" si="6"/>
        <v>6344.8420000000006</v>
      </c>
    </row>
    <row r="83" spans="1:19" x14ac:dyDescent="0.25">
      <c r="A83" s="263" t="s">
        <v>588</v>
      </c>
      <c r="B83" s="8" t="s">
        <v>982</v>
      </c>
      <c r="C83" s="8" t="s">
        <v>1138</v>
      </c>
      <c r="D83" s="234" t="s">
        <v>1137</v>
      </c>
      <c r="E83" s="30" t="s">
        <v>4</v>
      </c>
      <c r="F83" s="241">
        <v>68.98</v>
      </c>
      <c r="G83" s="17">
        <v>518.09</v>
      </c>
      <c r="H83" s="14">
        <f>G83*F83</f>
        <v>35737.848200000008</v>
      </c>
      <c r="I83" s="260">
        <v>551.89</v>
      </c>
      <c r="J83" s="247"/>
      <c r="K83" s="247"/>
      <c r="L83" s="247"/>
      <c r="M83" s="247"/>
      <c r="N83" s="247"/>
      <c r="O83" s="247"/>
      <c r="Q83" s="248"/>
      <c r="R83" s="364">
        <v>538.59</v>
      </c>
      <c r="S83" s="336">
        <f t="shared" si="6"/>
        <v>37151.938200000004</v>
      </c>
    </row>
    <row r="84" spans="1:19" x14ac:dyDescent="0.25">
      <c r="A84" s="417" t="s">
        <v>902</v>
      </c>
      <c r="B84" s="418"/>
      <c r="C84" s="418"/>
      <c r="D84" s="422"/>
      <c r="E84" s="422"/>
      <c r="F84" s="422"/>
      <c r="G84" s="422"/>
      <c r="H84" s="153">
        <f>SUM(H76:H83)</f>
        <v>207778.51459999999</v>
      </c>
      <c r="I84" s="252"/>
      <c r="J84" s="247"/>
      <c r="K84" s="247"/>
      <c r="L84" s="247"/>
      <c r="M84" s="247"/>
      <c r="N84" s="247"/>
      <c r="O84" s="247"/>
      <c r="Q84" s="248"/>
      <c r="S84" s="337">
        <f>SUM(S76:S83)</f>
        <v>209192.60459999999</v>
      </c>
    </row>
    <row r="85" spans="1:19" ht="15.75" thickBot="1" x14ac:dyDescent="0.3">
      <c r="A85" s="275" t="s">
        <v>589</v>
      </c>
      <c r="B85" s="8"/>
      <c r="C85" s="145"/>
      <c r="D85" s="128" t="s">
        <v>82</v>
      </c>
      <c r="E85" s="159"/>
      <c r="F85" s="374"/>
      <c r="G85" s="160"/>
      <c r="H85" s="129"/>
      <c r="I85" s="252"/>
      <c r="J85" s="247"/>
      <c r="K85" s="247"/>
      <c r="L85" s="247"/>
      <c r="M85" s="247"/>
      <c r="N85" s="247"/>
      <c r="O85" s="247"/>
      <c r="Q85" s="248"/>
      <c r="S85" s="336"/>
    </row>
    <row r="86" spans="1:19" ht="24" thickBot="1" x14ac:dyDescent="0.3">
      <c r="A86" s="275" t="s">
        <v>590</v>
      </c>
      <c r="B86" s="8" t="s">
        <v>1002</v>
      </c>
      <c r="C86" s="326" t="s">
        <v>1281</v>
      </c>
      <c r="D86" s="154" t="s">
        <v>261</v>
      </c>
      <c r="E86" s="155" t="s">
        <v>6</v>
      </c>
      <c r="F86" s="383">
        <v>3470.52</v>
      </c>
      <c r="G86" s="237">
        <v>359.77</v>
      </c>
      <c r="H86" s="149">
        <f>G86*F86</f>
        <v>1248588.9804</v>
      </c>
      <c r="I86" s="209" t="s">
        <v>1195</v>
      </c>
      <c r="J86" s="276" t="s">
        <v>1194</v>
      </c>
      <c r="K86" s="212" t="s">
        <v>1227</v>
      </c>
      <c r="L86" s="215" t="s">
        <v>1228</v>
      </c>
      <c r="M86" s="213" t="s">
        <v>1229</v>
      </c>
      <c r="N86" s="214">
        <v>421.37</v>
      </c>
      <c r="O86" s="247"/>
      <c r="Q86" s="248"/>
      <c r="R86" s="365">
        <v>359.77</v>
      </c>
      <c r="S86" s="336">
        <f t="shared" ref="S86:S96" si="7">R86*F86</f>
        <v>1248588.9804</v>
      </c>
    </row>
    <row r="87" spans="1:19" ht="23.25" x14ac:dyDescent="0.25">
      <c r="A87" s="275" t="s">
        <v>591</v>
      </c>
      <c r="B87" s="8" t="s">
        <v>981</v>
      </c>
      <c r="C87" s="8">
        <v>93287</v>
      </c>
      <c r="D87" s="19" t="s">
        <v>544</v>
      </c>
      <c r="E87" s="221" t="s">
        <v>545</v>
      </c>
      <c r="F87" s="241">
        <v>300</v>
      </c>
      <c r="G87" s="17">
        <v>320.08</v>
      </c>
      <c r="H87" s="14">
        <f>G87*F87</f>
        <v>96024</v>
      </c>
      <c r="I87" s="273">
        <v>326.32</v>
      </c>
      <c r="J87" s="247" t="s">
        <v>1201</v>
      </c>
      <c r="K87" s="247"/>
      <c r="L87" s="247"/>
      <c r="M87" s="247"/>
      <c r="N87" s="247"/>
      <c r="O87" s="247"/>
      <c r="Q87" s="248"/>
      <c r="R87" s="354">
        <v>320.08</v>
      </c>
      <c r="S87" s="336">
        <f t="shared" si="7"/>
        <v>96024</v>
      </c>
    </row>
    <row r="88" spans="1:19" ht="23.25" x14ac:dyDescent="0.25">
      <c r="A88" s="275" t="s">
        <v>592</v>
      </c>
      <c r="B88" s="8" t="s">
        <v>981</v>
      </c>
      <c r="C88" s="8">
        <v>92484</v>
      </c>
      <c r="D88" s="19" t="s">
        <v>255</v>
      </c>
      <c r="E88" s="30" t="s">
        <v>6</v>
      </c>
      <c r="F88" s="241">
        <v>156.61000000000001</v>
      </c>
      <c r="G88" s="17">
        <v>261.35000000000002</v>
      </c>
      <c r="H88" s="14">
        <f>G88*F88</f>
        <v>40930.02350000001</v>
      </c>
      <c r="I88" s="273">
        <v>256.97000000000003</v>
      </c>
      <c r="J88" s="247"/>
      <c r="K88" s="247"/>
      <c r="L88" s="247"/>
      <c r="M88" s="247"/>
      <c r="N88" s="247"/>
      <c r="O88" s="247"/>
      <c r="Q88" s="248"/>
      <c r="R88" s="354">
        <v>261.35000000000002</v>
      </c>
      <c r="S88" s="336">
        <f t="shared" si="7"/>
        <v>40930.02350000001</v>
      </c>
    </row>
    <row r="89" spans="1:19" ht="23.25" x14ac:dyDescent="0.25">
      <c r="A89" s="275" t="s">
        <v>593</v>
      </c>
      <c r="B89" s="8" t="s">
        <v>981</v>
      </c>
      <c r="C89" s="29">
        <v>92768</v>
      </c>
      <c r="D89" s="234" t="s">
        <v>256</v>
      </c>
      <c r="E89" s="30" t="s">
        <v>7</v>
      </c>
      <c r="F89" s="241">
        <v>62.2</v>
      </c>
      <c r="G89" s="17">
        <v>14.16</v>
      </c>
      <c r="H89" s="14">
        <f>G89*F89</f>
        <v>880.75200000000007</v>
      </c>
      <c r="I89" s="273">
        <v>14.88</v>
      </c>
      <c r="J89" s="247"/>
      <c r="K89" s="247"/>
      <c r="L89" s="247"/>
      <c r="M89" s="247"/>
      <c r="N89" s="247"/>
      <c r="O89" s="247"/>
      <c r="Q89" s="248"/>
      <c r="R89" s="354">
        <v>14.16</v>
      </c>
      <c r="S89" s="336">
        <f t="shared" si="7"/>
        <v>880.75200000000007</v>
      </c>
    </row>
    <row r="90" spans="1:19" ht="23.25" x14ac:dyDescent="0.25">
      <c r="A90" s="275" t="s">
        <v>594</v>
      </c>
      <c r="B90" s="8" t="s">
        <v>981</v>
      </c>
      <c r="C90" s="29">
        <v>92769</v>
      </c>
      <c r="D90" s="234" t="s">
        <v>257</v>
      </c>
      <c r="E90" s="25" t="s">
        <v>7</v>
      </c>
      <c r="F90" s="241">
        <v>334.9</v>
      </c>
      <c r="G90" s="13">
        <v>13.07</v>
      </c>
      <c r="H90" s="14">
        <f>G90*F90</f>
        <v>4377.143</v>
      </c>
      <c r="I90" s="273">
        <v>13.98</v>
      </c>
      <c r="J90" s="247"/>
      <c r="K90" s="247"/>
      <c r="L90" s="247"/>
      <c r="M90" s="247"/>
      <c r="N90" s="247"/>
      <c r="O90" s="247"/>
      <c r="Q90" s="248"/>
      <c r="R90" s="354">
        <v>13.07</v>
      </c>
      <c r="S90" s="336">
        <f t="shared" si="7"/>
        <v>4377.143</v>
      </c>
    </row>
    <row r="91" spans="1:19" ht="23.25" x14ac:dyDescent="0.25">
      <c r="A91" s="275" t="s">
        <v>595</v>
      </c>
      <c r="B91" s="8" t="s">
        <v>981</v>
      </c>
      <c r="C91" s="29">
        <v>92770</v>
      </c>
      <c r="D91" s="234" t="s">
        <v>258</v>
      </c>
      <c r="E91" s="25" t="s">
        <v>7</v>
      </c>
      <c r="F91" s="241">
        <v>235</v>
      </c>
      <c r="G91" s="13">
        <v>12.1</v>
      </c>
      <c r="H91" s="14">
        <f>F91*G91</f>
        <v>2843.5</v>
      </c>
      <c r="I91" s="273">
        <v>13.11</v>
      </c>
      <c r="J91" s="247"/>
      <c r="K91" s="247"/>
      <c r="L91" s="247"/>
      <c r="M91" s="247"/>
      <c r="N91" s="247"/>
      <c r="O91" s="247"/>
      <c r="Q91" s="248"/>
      <c r="R91" s="354">
        <v>12.1</v>
      </c>
      <c r="S91" s="336">
        <f t="shared" si="7"/>
        <v>2843.5</v>
      </c>
    </row>
    <row r="92" spans="1:19" ht="23.25" x14ac:dyDescent="0.25">
      <c r="A92" s="275" t="s">
        <v>596</v>
      </c>
      <c r="B92" s="8" t="s">
        <v>981</v>
      </c>
      <c r="C92" s="29">
        <v>92771</v>
      </c>
      <c r="D92" s="234" t="s">
        <v>259</v>
      </c>
      <c r="E92" s="25" t="s">
        <v>7</v>
      </c>
      <c r="F92" s="241">
        <v>92.4</v>
      </c>
      <c r="G92" s="13">
        <v>10.68</v>
      </c>
      <c r="H92" s="14">
        <f>G92*F92</f>
        <v>986.83199999999999</v>
      </c>
      <c r="I92" s="273">
        <v>11.66</v>
      </c>
      <c r="J92" s="247"/>
      <c r="K92" s="247"/>
      <c r="L92" s="247"/>
      <c r="M92" s="247"/>
      <c r="N92" s="247"/>
      <c r="O92" s="247"/>
      <c r="Q92" s="248"/>
      <c r="R92" s="354">
        <v>10.68</v>
      </c>
      <c r="S92" s="336">
        <f t="shared" si="7"/>
        <v>986.83199999999999</v>
      </c>
    </row>
    <row r="93" spans="1:19" ht="23.25" x14ac:dyDescent="0.25">
      <c r="A93" s="275" t="s">
        <v>597</v>
      </c>
      <c r="B93" s="8" t="s">
        <v>981</v>
      </c>
      <c r="C93" s="29">
        <v>92772</v>
      </c>
      <c r="D93" s="234" t="s">
        <v>260</v>
      </c>
      <c r="E93" s="25" t="s">
        <v>7</v>
      </c>
      <c r="F93" s="241">
        <v>85.3</v>
      </c>
      <c r="G93" s="13">
        <v>8.92</v>
      </c>
      <c r="H93" s="14">
        <f>G93*F93</f>
        <v>760.87599999999998</v>
      </c>
      <c r="I93" s="273">
        <v>9.77</v>
      </c>
      <c r="J93" s="247"/>
      <c r="K93" s="247"/>
      <c r="L93" s="247"/>
      <c r="M93" s="247"/>
      <c r="N93" s="247"/>
      <c r="O93" s="247"/>
      <c r="Q93" s="248"/>
      <c r="R93" s="354">
        <v>8.92</v>
      </c>
      <c r="S93" s="336">
        <f t="shared" si="7"/>
        <v>760.87599999999998</v>
      </c>
    </row>
    <row r="94" spans="1:19" x14ac:dyDescent="0.25">
      <c r="A94" s="275" t="s">
        <v>598</v>
      </c>
      <c r="B94" s="8" t="s">
        <v>982</v>
      </c>
      <c r="C94" s="8" t="s">
        <v>1138</v>
      </c>
      <c r="D94" s="234" t="s">
        <v>1137</v>
      </c>
      <c r="E94" s="30" t="s">
        <v>4</v>
      </c>
      <c r="F94" s="241">
        <v>55.08</v>
      </c>
      <c r="G94" s="17">
        <v>538.59</v>
      </c>
      <c r="H94" s="14">
        <f>G94*F94</f>
        <v>29665.537200000002</v>
      </c>
      <c r="I94" s="260">
        <v>551.89</v>
      </c>
      <c r="J94" s="247"/>
      <c r="K94" s="247"/>
      <c r="L94" s="247"/>
      <c r="M94" s="247"/>
      <c r="N94" s="247"/>
      <c r="O94" s="247"/>
      <c r="Q94" s="248"/>
      <c r="R94" s="364">
        <v>538.59</v>
      </c>
      <c r="S94" s="336">
        <f t="shared" si="7"/>
        <v>29665.537200000002</v>
      </c>
    </row>
    <row r="95" spans="1:19" ht="23.25" x14ac:dyDescent="0.25">
      <c r="A95" s="275" t="s">
        <v>599</v>
      </c>
      <c r="B95" s="8" t="s">
        <v>981</v>
      </c>
      <c r="C95" s="8">
        <v>96114</v>
      </c>
      <c r="D95" s="19" t="s">
        <v>537</v>
      </c>
      <c r="E95" s="30" t="s">
        <v>6</v>
      </c>
      <c r="F95" s="241">
        <v>2081.37</v>
      </c>
      <c r="G95" s="17">
        <v>70.22</v>
      </c>
      <c r="H95" s="14">
        <f>G95*F95</f>
        <v>146153.8014</v>
      </c>
      <c r="I95" s="273">
        <v>72.150000000000006</v>
      </c>
      <c r="J95" s="247"/>
      <c r="K95" s="247"/>
      <c r="L95" s="247"/>
      <c r="M95" s="247"/>
      <c r="N95" s="247"/>
      <c r="O95" s="247"/>
      <c r="Q95" s="248"/>
      <c r="R95" s="354">
        <v>70.22</v>
      </c>
      <c r="S95" s="336">
        <f t="shared" si="7"/>
        <v>146153.8014</v>
      </c>
    </row>
    <row r="96" spans="1:19" ht="23.25" x14ac:dyDescent="0.25">
      <c r="A96" s="275" t="s">
        <v>1132</v>
      </c>
      <c r="B96" s="326" t="s">
        <v>982</v>
      </c>
      <c r="C96" s="8" t="s">
        <v>1134</v>
      </c>
      <c r="D96" s="19" t="s">
        <v>1133</v>
      </c>
      <c r="E96" s="30" t="s">
        <v>6</v>
      </c>
      <c r="F96" s="241">
        <v>186.96</v>
      </c>
      <c r="G96" s="17">
        <v>100.34</v>
      </c>
      <c r="H96" s="14">
        <f>G96*F96</f>
        <v>18759.5664</v>
      </c>
      <c r="I96" s="277">
        <v>99</v>
      </c>
      <c r="J96" s="247"/>
      <c r="K96" s="247"/>
      <c r="L96" s="247"/>
      <c r="M96" s="247"/>
      <c r="N96" s="247"/>
      <c r="O96" s="247"/>
      <c r="Q96" s="248"/>
      <c r="R96" s="364">
        <v>100.34</v>
      </c>
      <c r="S96" s="336">
        <f t="shared" si="7"/>
        <v>18759.5664</v>
      </c>
    </row>
    <row r="97" spans="1:19" x14ac:dyDescent="0.25">
      <c r="A97" s="417" t="s">
        <v>903</v>
      </c>
      <c r="B97" s="418"/>
      <c r="C97" s="418"/>
      <c r="D97" s="418"/>
      <c r="E97" s="418"/>
      <c r="F97" s="418"/>
      <c r="G97" s="418"/>
      <c r="H97" s="32">
        <f>SUM(H86:H96)</f>
        <v>1589971.0118999996</v>
      </c>
      <c r="I97" s="252"/>
      <c r="J97" s="247"/>
      <c r="K97" s="247"/>
      <c r="L97" s="247"/>
      <c r="M97" s="247"/>
      <c r="N97" s="247"/>
      <c r="O97" s="247"/>
      <c r="Q97" s="248"/>
      <c r="S97" s="337">
        <f>SUM(S86:S96)</f>
        <v>1589971.0118999996</v>
      </c>
    </row>
    <row r="98" spans="1:19" x14ac:dyDescent="0.25">
      <c r="A98" s="432" t="s">
        <v>938</v>
      </c>
      <c r="B98" s="433"/>
      <c r="C98" s="433"/>
      <c r="D98" s="434"/>
      <c r="E98" s="434"/>
      <c r="F98" s="434"/>
      <c r="G98" s="434"/>
      <c r="H98" s="117">
        <f>H74+H84+H97</f>
        <v>1921967.5732999996</v>
      </c>
      <c r="I98" s="252"/>
      <c r="J98" s="247"/>
      <c r="K98" s="247"/>
      <c r="L98" s="247"/>
      <c r="M98" s="247"/>
      <c r="N98" s="247"/>
      <c r="O98" s="247"/>
      <c r="Q98" s="248"/>
      <c r="S98" s="342">
        <f>SUM(S97+S84+S74)</f>
        <v>1923381.6632999994</v>
      </c>
    </row>
    <row r="99" spans="1:19" x14ac:dyDescent="0.25">
      <c r="A99" s="263" t="s">
        <v>112</v>
      </c>
      <c r="B99" s="8"/>
      <c r="C99" s="145"/>
      <c r="D99" s="150" t="s">
        <v>950</v>
      </c>
      <c r="E99" s="125"/>
      <c r="F99" s="380"/>
      <c r="G99" s="136"/>
      <c r="H99" s="151"/>
      <c r="I99" s="252"/>
      <c r="J99" s="247"/>
      <c r="K99" s="247"/>
      <c r="L99" s="247"/>
      <c r="M99" s="247"/>
      <c r="N99" s="247"/>
      <c r="O99" s="247"/>
      <c r="Q99" s="248"/>
      <c r="S99" s="336"/>
    </row>
    <row r="100" spans="1:19" x14ac:dyDescent="0.25">
      <c r="A100" s="263" t="s">
        <v>114</v>
      </c>
      <c r="B100" s="8"/>
      <c r="C100" s="8"/>
      <c r="D100" s="146" t="s">
        <v>94</v>
      </c>
      <c r="E100" s="132"/>
      <c r="F100" s="383"/>
      <c r="G100" s="148"/>
      <c r="H100" s="149"/>
      <c r="I100" s="252"/>
      <c r="J100" s="247"/>
      <c r="K100" s="247"/>
      <c r="L100" s="247"/>
      <c r="M100" s="247"/>
      <c r="N100" s="247"/>
      <c r="O100" s="247"/>
      <c r="Q100" s="248"/>
      <c r="S100" s="336"/>
    </row>
    <row r="101" spans="1:19" ht="34.5" x14ac:dyDescent="0.25">
      <c r="A101" s="263" t="s">
        <v>115</v>
      </c>
      <c r="B101" s="29" t="s">
        <v>981</v>
      </c>
      <c r="C101" s="29">
        <v>100766</v>
      </c>
      <c r="D101" s="274" t="s">
        <v>951</v>
      </c>
      <c r="E101" s="30" t="s">
        <v>7</v>
      </c>
      <c r="F101" s="14">
        <v>30929.3</v>
      </c>
      <c r="G101" s="17">
        <v>18.86</v>
      </c>
      <c r="H101" s="14">
        <f>G101*F101</f>
        <v>583326.598</v>
      </c>
      <c r="I101" s="273">
        <v>17.88</v>
      </c>
      <c r="J101" s="247"/>
      <c r="K101" s="247"/>
      <c r="L101" s="247"/>
      <c r="M101" s="247"/>
      <c r="N101" s="247"/>
      <c r="O101" s="247"/>
      <c r="Q101" s="248"/>
      <c r="R101" s="354">
        <v>18.86</v>
      </c>
      <c r="S101" s="336">
        <f>R101*F101</f>
        <v>583326.598</v>
      </c>
    </row>
    <row r="102" spans="1:19" ht="15" customHeight="1" x14ac:dyDescent="0.25">
      <c r="A102" s="417" t="s">
        <v>904</v>
      </c>
      <c r="B102" s="418"/>
      <c r="C102" s="418"/>
      <c r="D102" s="422"/>
      <c r="E102" s="422"/>
      <c r="F102" s="422"/>
      <c r="G102" s="422"/>
      <c r="H102" s="153">
        <f>SUM(H101:H101)</f>
        <v>583326.598</v>
      </c>
      <c r="I102" s="252"/>
      <c r="J102" s="247"/>
      <c r="K102" s="247"/>
      <c r="L102" s="247"/>
      <c r="M102" s="247"/>
      <c r="N102" s="247"/>
      <c r="O102" s="247"/>
      <c r="Q102" s="248"/>
      <c r="S102" s="337">
        <f>SUM(S101)</f>
        <v>583326.598</v>
      </c>
    </row>
    <row r="103" spans="1:19" x14ac:dyDescent="0.25">
      <c r="A103" s="263" t="s">
        <v>117</v>
      </c>
      <c r="B103" s="30"/>
      <c r="C103" s="152"/>
      <c r="D103" s="128" t="s">
        <v>46</v>
      </c>
      <c r="E103" s="157"/>
      <c r="F103" s="380"/>
      <c r="G103" s="158"/>
      <c r="H103" s="151"/>
      <c r="I103" s="252"/>
      <c r="J103" s="247"/>
      <c r="K103" s="247"/>
      <c r="L103" s="247"/>
      <c r="M103" s="247"/>
      <c r="N103" s="247"/>
      <c r="O103" s="247"/>
      <c r="Q103" s="248"/>
      <c r="S103" s="336"/>
    </row>
    <row r="104" spans="1:19" ht="34.5" x14ac:dyDescent="0.25">
      <c r="A104" s="265" t="s">
        <v>118</v>
      </c>
      <c r="B104" s="29" t="s">
        <v>981</v>
      </c>
      <c r="C104" s="29">
        <v>100764</v>
      </c>
      <c r="D104" s="154" t="s">
        <v>952</v>
      </c>
      <c r="E104" s="155" t="s">
        <v>7</v>
      </c>
      <c r="F104" s="383">
        <v>36227.449999999997</v>
      </c>
      <c r="G104" s="156">
        <v>18.93</v>
      </c>
      <c r="H104" s="149">
        <f>G104*F104</f>
        <v>685785.62849999999</v>
      </c>
      <c r="I104" s="273">
        <v>18.07</v>
      </c>
      <c r="J104" s="247"/>
      <c r="K104" s="247"/>
      <c r="L104" s="247"/>
      <c r="M104" s="247"/>
      <c r="N104" s="247"/>
      <c r="O104" s="247"/>
      <c r="Q104" s="248"/>
      <c r="R104" s="354">
        <v>18.93</v>
      </c>
      <c r="S104" s="336">
        <f>R104*F104</f>
        <v>685785.62849999999</v>
      </c>
    </row>
    <row r="105" spans="1:19" ht="15" customHeight="1" x14ac:dyDescent="0.25">
      <c r="A105" s="417" t="s">
        <v>119</v>
      </c>
      <c r="B105" s="418"/>
      <c r="C105" s="418"/>
      <c r="D105" s="418"/>
      <c r="E105" s="418"/>
      <c r="F105" s="418"/>
      <c r="G105" s="418"/>
      <c r="H105" s="32">
        <f>SUM(H104:H104)</f>
        <v>685785.62849999999</v>
      </c>
      <c r="I105" s="252"/>
      <c r="J105" s="247"/>
      <c r="K105" s="247"/>
      <c r="L105" s="247"/>
      <c r="M105" s="247"/>
      <c r="N105" s="247"/>
      <c r="O105" s="247"/>
      <c r="Q105" s="248"/>
      <c r="S105" s="337">
        <f>SUM(S104)</f>
        <v>685785.62849999999</v>
      </c>
    </row>
    <row r="106" spans="1:19" x14ac:dyDescent="0.25">
      <c r="A106" s="432" t="s">
        <v>953</v>
      </c>
      <c r="B106" s="433"/>
      <c r="C106" s="433"/>
      <c r="D106" s="433"/>
      <c r="E106" s="433"/>
      <c r="F106" s="433"/>
      <c r="G106" s="433"/>
      <c r="H106" s="7">
        <f>H102+H105</f>
        <v>1269112.2264999999</v>
      </c>
      <c r="I106" s="252"/>
      <c r="J106" s="247"/>
      <c r="K106" s="247"/>
      <c r="L106" s="247"/>
      <c r="M106" s="247"/>
      <c r="N106" s="247"/>
      <c r="O106" s="247"/>
      <c r="Q106" s="248"/>
      <c r="S106" s="342">
        <f>SUM(S105+S102)</f>
        <v>1269112.2264999999</v>
      </c>
    </row>
    <row r="107" spans="1:19" x14ac:dyDescent="0.25">
      <c r="A107" s="278" t="s">
        <v>116</v>
      </c>
      <c r="B107" s="22"/>
      <c r="C107" s="22"/>
      <c r="D107" s="423" t="s">
        <v>83</v>
      </c>
      <c r="E107" s="424"/>
      <c r="F107" s="424"/>
      <c r="G107" s="424"/>
      <c r="H107" s="424"/>
      <c r="I107" s="264"/>
      <c r="J107" s="247"/>
      <c r="K107" s="247"/>
      <c r="L107" s="247"/>
      <c r="M107" s="247"/>
      <c r="N107" s="247"/>
      <c r="O107" s="247"/>
      <c r="Q107" s="248"/>
      <c r="S107" s="336"/>
    </row>
    <row r="108" spans="1:19" x14ac:dyDescent="0.25">
      <c r="A108" s="278" t="s">
        <v>600</v>
      </c>
      <c r="B108" s="22"/>
      <c r="C108" s="22"/>
      <c r="D108" s="423" t="s">
        <v>10</v>
      </c>
      <c r="E108" s="424"/>
      <c r="F108" s="424"/>
      <c r="G108" s="424"/>
      <c r="H108" s="424"/>
      <c r="I108" s="264"/>
      <c r="J108" s="247"/>
      <c r="K108" s="247"/>
      <c r="L108" s="247"/>
      <c r="M108" s="247"/>
      <c r="N108" s="247"/>
      <c r="O108" s="247"/>
      <c r="Q108" s="248"/>
      <c r="S108" s="336"/>
    </row>
    <row r="109" spans="1:19" ht="23.25" x14ac:dyDescent="0.25">
      <c r="A109" s="257" t="s">
        <v>601</v>
      </c>
      <c r="B109" s="1" t="s">
        <v>981</v>
      </c>
      <c r="C109" s="1" t="s">
        <v>37</v>
      </c>
      <c r="D109" s="71" t="s">
        <v>1186</v>
      </c>
      <c r="E109" s="30" t="s">
        <v>4</v>
      </c>
      <c r="F109" s="241">
        <v>9.43</v>
      </c>
      <c r="G109" s="12">
        <v>665.47</v>
      </c>
      <c r="H109" s="12">
        <f>F109*G109</f>
        <v>6275.3820999999998</v>
      </c>
      <c r="I109" s="273">
        <v>664.58</v>
      </c>
      <c r="J109" s="247"/>
      <c r="K109" s="247"/>
      <c r="L109" s="247"/>
      <c r="M109" s="247"/>
      <c r="N109" s="247"/>
      <c r="O109" s="247"/>
      <c r="Q109" s="248"/>
      <c r="R109" s="354">
        <v>665.47</v>
      </c>
      <c r="S109" s="355">
        <f t="shared" ref="S109:S116" si="8">R109*F109</f>
        <v>6275.3820999999998</v>
      </c>
    </row>
    <row r="110" spans="1:19" x14ac:dyDescent="0.25">
      <c r="A110" s="278" t="s">
        <v>602</v>
      </c>
      <c r="B110" s="22" t="s">
        <v>981</v>
      </c>
      <c r="C110" s="22" t="s">
        <v>38</v>
      </c>
      <c r="D110" s="23" t="s">
        <v>39</v>
      </c>
      <c r="E110" s="9" t="s">
        <v>6</v>
      </c>
      <c r="F110" s="241">
        <v>859.29</v>
      </c>
      <c r="G110" s="12">
        <v>54.52</v>
      </c>
      <c r="H110" s="12">
        <f t="shared" ref="H110:H116" si="9">F110*G110</f>
        <v>46848.4908</v>
      </c>
      <c r="I110" s="273">
        <v>44.88</v>
      </c>
      <c r="J110" s="247"/>
      <c r="K110" s="247"/>
      <c r="L110" s="247"/>
      <c r="M110" s="247"/>
      <c r="N110" s="247"/>
      <c r="O110" s="247"/>
      <c r="Q110" s="248"/>
      <c r="R110" s="354">
        <v>54.52</v>
      </c>
      <c r="S110" s="336">
        <f t="shared" si="8"/>
        <v>46848.4908</v>
      </c>
    </row>
    <row r="111" spans="1:19" ht="34.5" x14ac:dyDescent="0.25">
      <c r="A111" s="257" t="s">
        <v>603</v>
      </c>
      <c r="B111" s="1" t="s">
        <v>981</v>
      </c>
      <c r="C111" s="1" t="s">
        <v>1003</v>
      </c>
      <c r="D111" s="71" t="s">
        <v>1184</v>
      </c>
      <c r="E111" s="9" t="s">
        <v>6</v>
      </c>
      <c r="F111" s="74">
        <v>2989.72</v>
      </c>
      <c r="G111" s="74">
        <v>90.84</v>
      </c>
      <c r="H111" s="74">
        <f>F111*G111</f>
        <v>271586.16479999997</v>
      </c>
      <c r="I111" s="353">
        <v>91.88</v>
      </c>
      <c r="J111" s="204"/>
      <c r="K111" s="204"/>
      <c r="L111" s="204"/>
      <c r="M111" s="204"/>
      <c r="N111" s="204"/>
      <c r="O111" s="204"/>
      <c r="P111" s="316"/>
      <c r="Q111" s="316"/>
      <c r="R111" s="403">
        <v>90.84</v>
      </c>
      <c r="S111" s="336">
        <f t="shared" si="8"/>
        <v>271586.16479999997</v>
      </c>
    </row>
    <row r="112" spans="1:19" ht="34.5" x14ac:dyDescent="0.25">
      <c r="A112" s="257" t="s">
        <v>604</v>
      </c>
      <c r="B112" s="1" t="s">
        <v>981</v>
      </c>
      <c r="C112" s="1" t="s">
        <v>264</v>
      </c>
      <c r="D112" s="71" t="s">
        <v>1185</v>
      </c>
      <c r="E112" s="107" t="s">
        <v>6</v>
      </c>
      <c r="F112" s="74">
        <v>490.4</v>
      </c>
      <c r="G112" s="74">
        <v>142.76</v>
      </c>
      <c r="H112" s="74">
        <f>F112*G112</f>
        <v>70009.503999999986</v>
      </c>
      <c r="I112" s="353">
        <v>138.25</v>
      </c>
      <c r="J112" s="204"/>
      <c r="K112" s="204"/>
      <c r="L112" s="204"/>
      <c r="M112" s="204"/>
      <c r="N112" s="204"/>
      <c r="O112" s="204"/>
      <c r="P112" s="316"/>
      <c r="Q112" s="316"/>
      <c r="R112" s="403">
        <v>142.76</v>
      </c>
      <c r="S112" s="336">
        <f t="shared" si="8"/>
        <v>70009.503999999986</v>
      </c>
    </row>
    <row r="113" spans="1:19" ht="22.5" x14ac:dyDescent="0.25">
      <c r="A113" s="257" t="s">
        <v>605</v>
      </c>
      <c r="B113" s="1" t="s">
        <v>981</v>
      </c>
      <c r="C113" s="1" t="s">
        <v>262</v>
      </c>
      <c r="D113" s="70" t="s">
        <v>263</v>
      </c>
      <c r="E113" s="30" t="s">
        <v>6</v>
      </c>
      <c r="F113" s="241">
        <v>1575.59</v>
      </c>
      <c r="G113" s="12">
        <v>98.89</v>
      </c>
      <c r="H113" s="12">
        <f>F113*G113</f>
        <v>155810.09510000001</v>
      </c>
      <c r="I113" s="273">
        <v>101.69</v>
      </c>
      <c r="J113" s="247"/>
      <c r="K113" s="247"/>
      <c r="L113" s="247"/>
      <c r="M113" s="247"/>
      <c r="N113" s="247"/>
      <c r="O113" s="247"/>
      <c r="Q113" s="248"/>
      <c r="R113" s="354">
        <v>98.89</v>
      </c>
      <c r="S113" s="336">
        <f t="shared" si="8"/>
        <v>155810.09510000001</v>
      </c>
    </row>
    <row r="114" spans="1:19" x14ac:dyDescent="0.25">
      <c r="A114" s="278" t="s">
        <v>606</v>
      </c>
      <c r="B114" s="22" t="s">
        <v>981</v>
      </c>
      <c r="C114" s="22" t="s">
        <v>40</v>
      </c>
      <c r="D114" s="24" t="s">
        <v>41</v>
      </c>
      <c r="E114" s="30" t="s">
        <v>35</v>
      </c>
      <c r="F114" s="241">
        <v>222.8</v>
      </c>
      <c r="G114" s="12">
        <v>114.96</v>
      </c>
      <c r="H114" s="12">
        <f t="shared" si="9"/>
        <v>25613.088</v>
      </c>
      <c r="I114" s="273">
        <v>115.31</v>
      </c>
      <c r="J114" s="247"/>
      <c r="K114" s="247"/>
      <c r="L114" s="247"/>
      <c r="M114" s="247"/>
      <c r="N114" s="247"/>
      <c r="O114" s="247"/>
      <c r="Q114" s="248"/>
      <c r="R114" s="354">
        <v>114.96</v>
      </c>
      <c r="S114" s="336">
        <f t="shared" si="8"/>
        <v>25613.088</v>
      </c>
    </row>
    <row r="115" spans="1:19" x14ac:dyDescent="0.25">
      <c r="A115" s="278" t="s">
        <v>607</v>
      </c>
      <c r="B115" s="22" t="s">
        <v>981</v>
      </c>
      <c r="C115" s="22" t="s">
        <v>43</v>
      </c>
      <c r="D115" s="24" t="s">
        <v>42</v>
      </c>
      <c r="E115" s="30" t="s">
        <v>35</v>
      </c>
      <c r="F115" s="241">
        <v>11</v>
      </c>
      <c r="G115" s="12">
        <v>115.72</v>
      </c>
      <c r="H115" s="12">
        <f t="shared" si="9"/>
        <v>1272.92</v>
      </c>
      <c r="I115" s="273">
        <v>116.08</v>
      </c>
      <c r="J115" s="247"/>
      <c r="K115" s="247"/>
      <c r="L115" s="247"/>
      <c r="M115" s="247"/>
      <c r="N115" s="247"/>
      <c r="O115" s="247"/>
      <c r="Q115" s="248"/>
      <c r="R115" s="354">
        <v>115.72</v>
      </c>
      <c r="S115" s="336">
        <f t="shared" si="8"/>
        <v>1272.92</v>
      </c>
    </row>
    <row r="116" spans="1:19" x14ac:dyDescent="0.25">
      <c r="A116" s="278" t="s">
        <v>608</v>
      </c>
      <c r="B116" s="22" t="s">
        <v>981</v>
      </c>
      <c r="C116" s="22" t="s">
        <v>40</v>
      </c>
      <c r="D116" s="24" t="s">
        <v>45</v>
      </c>
      <c r="E116" s="30" t="s">
        <v>35</v>
      </c>
      <c r="F116" s="241">
        <v>251.4</v>
      </c>
      <c r="G116" s="12">
        <v>144.96</v>
      </c>
      <c r="H116" s="12">
        <f t="shared" si="9"/>
        <v>36442.944000000003</v>
      </c>
      <c r="I116" s="273">
        <v>115.31</v>
      </c>
      <c r="J116" s="247"/>
      <c r="K116" s="247"/>
      <c r="L116" s="247"/>
      <c r="M116" s="247"/>
      <c r="N116" s="247"/>
      <c r="O116" s="247"/>
      <c r="Q116" s="248"/>
      <c r="R116" s="354">
        <v>144.96</v>
      </c>
      <c r="S116" s="336">
        <f t="shared" si="8"/>
        <v>36442.944000000003</v>
      </c>
    </row>
    <row r="117" spans="1:19" x14ac:dyDescent="0.25">
      <c r="A117" s="425" t="s">
        <v>905</v>
      </c>
      <c r="B117" s="426"/>
      <c r="C117" s="426"/>
      <c r="D117" s="426"/>
      <c r="E117" s="426"/>
      <c r="F117" s="426"/>
      <c r="G117" s="427"/>
      <c r="H117" s="61">
        <f>SUM(H109:H116)</f>
        <v>613858.58880000003</v>
      </c>
      <c r="I117" s="252"/>
      <c r="J117" s="247"/>
      <c r="K117" s="247"/>
      <c r="L117" s="247"/>
      <c r="M117" s="247"/>
      <c r="N117" s="247"/>
      <c r="O117" s="247"/>
      <c r="Q117" s="248"/>
      <c r="S117" s="337">
        <f>SUM(S109:S116)</f>
        <v>613858.58880000003</v>
      </c>
    </row>
    <row r="118" spans="1:19" x14ac:dyDescent="0.25">
      <c r="A118" s="432" t="s">
        <v>931</v>
      </c>
      <c r="B118" s="433"/>
      <c r="C118" s="433"/>
      <c r="D118" s="433"/>
      <c r="E118" s="433"/>
      <c r="F118" s="433"/>
      <c r="G118" s="433"/>
      <c r="H118" s="7">
        <f>H117</f>
        <v>613858.58880000003</v>
      </c>
      <c r="I118" s="252"/>
      <c r="J118" s="247"/>
      <c r="K118" s="247"/>
      <c r="L118" s="247"/>
      <c r="M118" s="247"/>
      <c r="N118" s="247"/>
      <c r="O118" s="247"/>
      <c r="Q118" s="248"/>
      <c r="S118" s="342">
        <f>SUM(S117)</f>
        <v>613858.58880000003</v>
      </c>
    </row>
    <row r="119" spans="1:19" x14ac:dyDescent="0.25">
      <c r="A119" s="278" t="s">
        <v>121</v>
      </c>
      <c r="B119" s="22"/>
      <c r="C119" s="22"/>
      <c r="D119" s="423" t="s">
        <v>11</v>
      </c>
      <c r="E119" s="424"/>
      <c r="F119" s="424"/>
      <c r="G119" s="424"/>
      <c r="H119" s="424"/>
      <c r="I119" s="264"/>
      <c r="J119" s="247"/>
      <c r="K119" s="247"/>
      <c r="L119" s="247"/>
      <c r="M119" s="247"/>
      <c r="N119" s="247"/>
      <c r="O119" s="247"/>
      <c r="Q119" s="248"/>
      <c r="S119" s="336"/>
    </row>
    <row r="120" spans="1:19" x14ac:dyDescent="0.25">
      <c r="A120" s="278" t="s">
        <v>609</v>
      </c>
      <c r="B120" s="22"/>
      <c r="C120" s="22"/>
      <c r="D120" s="229" t="s">
        <v>113</v>
      </c>
      <c r="E120" s="233"/>
      <c r="F120" s="384"/>
      <c r="G120" s="233"/>
      <c r="H120" s="233"/>
      <c r="I120" s="264"/>
      <c r="J120" s="247"/>
      <c r="K120" s="247"/>
      <c r="L120" s="247"/>
      <c r="M120" s="247"/>
      <c r="N120" s="247"/>
      <c r="O120" s="247"/>
      <c r="Q120" s="248"/>
      <c r="S120" s="336"/>
    </row>
    <row r="121" spans="1:19" ht="23.25" x14ac:dyDescent="0.25">
      <c r="A121" s="278" t="s">
        <v>610</v>
      </c>
      <c r="B121" s="73" t="s">
        <v>981</v>
      </c>
      <c r="C121" s="73">
        <v>90806</v>
      </c>
      <c r="D121" s="72" t="s">
        <v>265</v>
      </c>
      <c r="E121" s="25" t="s">
        <v>12</v>
      </c>
      <c r="F121" s="74">
        <v>87</v>
      </c>
      <c r="G121" s="74">
        <v>508.47</v>
      </c>
      <c r="H121" s="74">
        <f>F121*G121</f>
        <v>44236.89</v>
      </c>
      <c r="I121" s="273">
        <v>471.58</v>
      </c>
      <c r="J121" s="247"/>
      <c r="K121" s="247"/>
      <c r="L121" s="247"/>
      <c r="M121" s="247"/>
      <c r="N121" s="247"/>
      <c r="O121" s="247"/>
      <c r="Q121" s="248"/>
      <c r="R121" s="354">
        <v>508.47</v>
      </c>
      <c r="S121" s="336">
        <f t="shared" ref="S121:S132" si="10">R121*F121</f>
        <v>44236.89</v>
      </c>
    </row>
    <row r="122" spans="1:19" ht="23.25" x14ac:dyDescent="0.25">
      <c r="A122" s="278" t="s">
        <v>611</v>
      </c>
      <c r="B122" s="73" t="s">
        <v>981</v>
      </c>
      <c r="C122" s="73">
        <v>90821</v>
      </c>
      <c r="D122" s="72" t="s">
        <v>266</v>
      </c>
      <c r="E122" s="25" t="s">
        <v>12</v>
      </c>
      <c r="F122" s="74">
        <v>8</v>
      </c>
      <c r="G122" s="27">
        <v>397.67</v>
      </c>
      <c r="H122" s="27">
        <f>F122*G122</f>
        <v>3181.36</v>
      </c>
      <c r="I122" s="273">
        <v>382.24</v>
      </c>
      <c r="J122" s="247"/>
      <c r="K122" s="247"/>
      <c r="L122" s="247"/>
      <c r="M122" s="247"/>
      <c r="N122" s="247"/>
      <c r="O122" s="247"/>
      <c r="Q122" s="248"/>
      <c r="R122" s="354">
        <v>397.67</v>
      </c>
      <c r="S122" s="336">
        <f t="shared" si="10"/>
        <v>3181.36</v>
      </c>
    </row>
    <row r="123" spans="1:19" ht="23.25" x14ac:dyDescent="0.25">
      <c r="A123" s="278" t="s">
        <v>612</v>
      </c>
      <c r="B123" s="73" t="s">
        <v>981</v>
      </c>
      <c r="C123" s="73">
        <v>90822</v>
      </c>
      <c r="D123" s="72" t="s">
        <v>268</v>
      </c>
      <c r="E123" s="25" t="s">
        <v>12</v>
      </c>
      <c r="F123" s="74">
        <v>4</v>
      </c>
      <c r="G123" s="27">
        <v>424.31</v>
      </c>
      <c r="H123" s="27">
        <f>F123*G123</f>
        <v>1697.24</v>
      </c>
      <c r="I123" s="273">
        <v>407.69</v>
      </c>
      <c r="J123" s="247"/>
      <c r="K123" s="247"/>
      <c r="L123" s="247"/>
      <c r="M123" s="247"/>
      <c r="N123" s="247"/>
      <c r="O123" s="247"/>
      <c r="Q123" s="248"/>
      <c r="R123" s="354">
        <v>424.31</v>
      </c>
      <c r="S123" s="336">
        <f t="shared" si="10"/>
        <v>1697.24</v>
      </c>
    </row>
    <row r="124" spans="1:19" ht="23.25" x14ac:dyDescent="0.25">
      <c r="A124" s="278" t="s">
        <v>613</v>
      </c>
      <c r="B124" s="73" t="s">
        <v>981</v>
      </c>
      <c r="C124" s="73">
        <v>90823</v>
      </c>
      <c r="D124" s="72" t="s">
        <v>267</v>
      </c>
      <c r="E124" s="25" t="s">
        <v>12</v>
      </c>
      <c r="F124" s="74">
        <v>75</v>
      </c>
      <c r="G124" s="74">
        <v>512.47</v>
      </c>
      <c r="H124" s="74">
        <f>F124*G124</f>
        <v>38435.25</v>
      </c>
      <c r="I124" s="273">
        <v>491.76</v>
      </c>
      <c r="J124" s="247"/>
      <c r="K124" s="247"/>
      <c r="L124" s="247"/>
      <c r="M124" s="247"/>
      <c r="N124" s="247"/>
      <c r="O124" s="247"/>
      <c r="Q124" s="248"/>
      <c r="R124" s="354">
        <v>512.47</v>
      </c>
      <c r="S124" s="336">
        <f t="shared" si="10"/>
        <v>38435.25</v>
      </c>
    </row>
    <row r="125" spans="1:19" x14ac:dyDescent="0.25">
      <c r="A125" s="278" t="s">
        <v>614</v>
      </c>
      <c r="B125" s="73" t="s">
        <v>981</v>
      </c>
      <c r="C125" s="73">
        <v>90838</v>
      </c>
      <c r="D125" s="72" t="s">
        <v>269</v>
      </c>
      <c r="E125" s="25" t="s">
        <v>12</v>
      </c>
      <c r="F125" s="74">
        <v>8</v>
      </c>
      <c r="G125" s="74">
        <v>1691.53</v>
      </c>
      <c r="H125" s="74">
        <f t="shared" ref="H125:H130" si="11">F125*G125</f>
        <v>13532.24</v>
      </c>
      <c r="I125" s="279">
        <v>1625.05</v>
      </c>
      <c r="J125" s="247"/>
      <c r="K125" s="247"/>
      <c r="L125" s="247"/>
      <c r="M125" s="247"/>
      <c r="N125" s="247"/>
      <c r="O125" s="247"/>
      <c r="Q125" s="248"/>
      <c r="R125" s="354">
        <v>1691.53</v>
      </c>
      <c r="S125" s="336">
        <f t="shared" si="10"/>
        <v>13532.24</v>
      </c>
    </row>
    <row r="126" spans="1:19" x14ac:dyDescent="0.25">
      <c r="A126" s="278" t="s">
        <v>615</v>
      </c>
      <c r="B126" s="29" t="s">
        <v>982</v>
      </c>
      <c r="C126" s="29" t="s">
        <v>1005</v>
      </c>
      <c r="D126" s="72" t="s">
        <v>1004</v>
      </c>
      <c r="E126" s="25" t="s">
        <v>12</v>
      </c>
      <c r="F126" s="74">
        <v>3</v>
      </c>
      <c r="G126" s="74">
        <v>1067.28</v>
      </c>
      <c r="H126" s="74">
        <f t="shared" si="11"/>
        <v>3201.84</v>
      </c>
      <c r="I126" s="270">
        <v>1231.06</v>
      </c>
      <c r="J126" s="280">
        <f>I126/1.4</f>
        <v>879.32857142857142</v>
      </c>
      <c r="K126" s="280">
        <f>J126*2</f>
        <v>1758.6571428571428</v>
      </c>
      <c r="L126" s="247"/>
      <c r="M126" s="247"/>
      <c r="N126" s="247"/>
      <c r="O126" s="247"/>
      <c r="Q126" s="248"/>
      <c r="R126" s="354">
        <v>1067.28</v>
      </c>
      <c r="S126" s="336">
        <f t="shared" si="10"/>
        <v>3201.84</v>
      </c>
    </row>
    <row r="127" spans="1:19" ht="23.25" x14ac:dyDescent="0.25">
      <c r="A127" s="278" t="s">
        <v>616</v>
      </c>
      <c r="B127" s="29" t="s">
        <v>982</v>
      </c>
      <c r="C127" s="327" t="str">
        <f>[2]Planilha1!$B$7</f>
        <v>C080107</v>
      </c>
      <c r="D127" s="72" t="s">
        <v>273</v>
      </c>
      <c r="E127" s="25" t="s">
        <v>12</v>
      </c>
      <c r="F127" s="74">
        <v>1</v>
      </c>
      <c r="G127" s="328">
        <v>3566.03</v>
      </c>
      <c r="H127" s="74">
        <f t="shared" si="11"/>
        <v>3566.03</v>
      </c>
      <c r="I127" s="252"/>
      <c r="J127" s="274" t="s">
        <v>1247</v>
      </c>
      <c r="K127" s="281">
        <v>2352.5300000000002</v>
      </c>
      <c r="L127" s="247"/>
      <c r="M127" s="247"/>
      <c r="N127" s="247"/>
      <c r="O127" s="247"/>
      <c r="Q127" s="248"/>
      <c r="R127" s="354">
        <v>3566.03</v>
      </c>
      <c r="S127" s="336">
        <f t="shared" si="10"/>
        <v>3566.03</v>
      </c>
    </row>
    <row r="128" spans="1:19" ht="23.25" x14ac:dyDescent="0.25">
      <c r="A128" s="278" t="s">
        <v>617</v>
      </c>
      <c r="B128" s="29" t="s">
        <v>982</v>
      </c>
      <c r="C128" s="327" t="str">
        <f>[2]Planilha1!$B$19</f>
        <v>C080108</v>
      </c>
      <c r="D128" s="72" t="s">
        <v>272</v>
      </c>
      <c r="E128" s="25" t="s">
        <v>12</v>
      </c>
      <c r="F128" s="74">
        <v>2</v>
      </c>
      <c r="G128" s="328">
        <v>1749.52</v>
      </c>
      <c r="H128" s="74">
        <f t="shared" si="11"/>
        <v>3499.04</v>
      </c>
      <c r="I128" s="252"/>
      <c r="J128" s="274" t="s">
        <v>1248</v>
      </c>
      <c r="K128" s="281">
        <v>1169.5</v>
      </c>
      <c r="L128" s="247"/>
      <c r="M128" s="247"/>
      <c r="N128" s="247"/>
      <c r="O128" s="247"/>
      <c r="Q128" s="248"/>
      <c r="R128" s="354">
        <v>1749.52</v>
      </c>
      <c r="S128" s="336">
        <f t="shared" si="10"/>
        <v>3499.04</v>
      </c>
    </row>
    <row r="129" spans="1:19" ht="23.25" x14ac:dyDescent="0.25">
      <c r="A129" s="278" t="s">
        <v>618</v>
      </c>
      <c r="B129" s="29" t="s">
        <v>982</v>
      </c>
      <c r="C129" s="327" t="str">
        <f>[2]Planilha1!$B$30</f>
        <v>C080109</v>
      </c>
      <c r="D129" s="72" t="s">
        <v>271</v>
      </c>
      <c r="E129" s="25" t="s">
        <v>12</v>
      </c>
      <c r="F129" s="74">
        <v>1</v>
      </c>
      <c r="G129" s="328">
        <v>3055.2</v>
      </c>
      <c r="H129" s="74">
        <f>F129*G129</f>
        <v>3055.2</v>
      </c>
      <c r="I129" s="252"/>
      <c r="J129" s="247"/>
      <c r="K129" s="247"/>
      <c r="L129" s="247"/>
      <c r="M129" s="247"/>
      <c r="N129" s="247"/>
      <c r="O129" s="247"/>
      <c r="Q129" s="248"/>
      <c r="R129" s="354">
        <v>3055.2</v>
      </c>
      <c r="S129" s="336">
        <f t="shared" si="10"/>
        <v>3055.2</v>
      </c>
    </row>
    <row r="130" spans="1:19" ht="23.25" x14ac:dyDescent="0.25">
      <c r="A130" s="278" t="s">
        <v>619</v>
      </c>
      <c r="B130" s="29" t="s">
        <v>982</v>
      </c>
      <c r="C130" s="327" t="str">
        <f>[2]Planilha1!$B$41</f>
        <v>C080110</v>
      </c>
      <c r="D130" s="72" t="s">
        <v>270</v>
      </c>
      <c r="E130" s="25" t="s">
        <v>12</v>
      </c>
      <c r="F130" s="74">
        <v>2</v>
      </c>
      <c r="G130" s="328">
        <v>5200.42</v>
      </c>
      <c r="H130" s="74">
        <f t="shared" si="11"/>
        <v>10400.84</v>
      </c>
      <c r="I130" s="252"/>
      <c r="J130" s="247"/>
      <c r="K130" s="247"/>
      <c r="L130" s="247"/>
      <c r="M130" s="247"/>
      <c r="N130" s="247"/>
      <c r="O130" s="247"/>
      <c r="Q130" s="248"/>
      <c r="R130" s="354">
        <v>5200.42</v>
      </c>
      <c r="S130" s="336">
        <f t="shared" si="10"/>
        <v>10400.84</v>
      </c>
    </row>
    <row r="131" spans="1:19" x14ac:dyDescent="0.25">
      <c r="A131" s="278" t="s">
        <v>620</v>
      </c>
      <c r="B131" s="29" t="s">
        <v>982</v>
      </c>
      <c r="C131" s="29" t="s">
        <v>1006</v>
      </c>
      <c r="D131" s="72" t="s">
        <v>1007</v>
      </c>
      <c r="E131" s="25" t="s">
        <v>6</v>
      </c>
      <c r="F131" s="74">
        <v>3.2</v>
      </c>
      <c r="G131" s="74">
        <v>579.73</v>
      </c>
      <c r="H131" s="74">
        <f>F131*G131</f>
        <v>1855.1360000000002</v>
      </c>
      <c r="I131" s="260">
        <v>545.82000000000005</v>
      </c>
      <c r="J131" s="247"/>
      <c r="K131" s="247"/>
      <c r="L131" s="247"/>
      <c r="M131" s="247"/>
      <c r="N131" s="247"/>
      <c r="O131" s="247"/>
      <c r="Q131" s="248"/>
      <c r="R131" s="364">
        <v>579.73</v>
      </c>
      <c r="S131" s="336">
        <f t="shared" si="10"/>
        <v>1855.1360000000002</v>
      </c>
    </row>
    <row r="132" spans="1:19" x14ac:dyDescent="0.25">
      <c r="A132" s="278" t="s">
        <v>621</v>
      </c>
      <c r="B132" s="29" t="s">
        <v>982</v>
      </c>
      <c r="C132" s="29" t="s">
        <v>1008</v>
      </c>
      <c r="D132" s="24" t="s">
        <v>1009</v>
      </c>
      <c r="E132" s="25" t="s">
        <v>8</v>
      </c>
      <c r="F132" s="74">
        <v>479</v>
      </c>
      <c r="G132" s="74">
        <v>8.9499999999999993</v>
      </c>
      <c r="H132" s="74">
        <f>F132*G132</f>
        <v>4287.0499999999993</v>
      </c>
      <c r="I132" s="260">
        <v>9.0299999999999994</v>
      </c>
      <c r="J132" s="247"/>
      <c r="K132" s="247"/>
      <c r="L132" s="247"/>
      <c r="M132" s="247"/>
      <c r="N132" s="247"/>
      <c r="O132" s="247"/>
      <c r="Q132" s="248"/>
      <c r="R132" s="364">
        <v>8.9499999999999993</v>
      </c>
      <c r="S132" s="336">
        <f t="shared" si="10"/>
        <v>4287.0499999999993</v>
      </c>
    </row>
    <row r="133" spans="1:19" x14ac:dyDescent="0.25">
      <c r="A133" s="419" t="s">
        <v>906</v>
      </c>
      <c r="B133" s="420"/>
      <c r="C133" s="420"/>
      <c r="D133" s="420"/>
      <c r="E133" s="420"/>
      <c r="F133" s="420"/>
      <c r="G133" s="421"/>
      <c r="H133" s="110">
        <f>SUM(H121:H132)</f>
        <v>130948.11599999998</v>
      </c>
      <c r="I133" s="252"/>
      <c r="J133" s="247"/>
      <c r="K133" s="247"/>
      <c r="L133" s="247"/>
      <c r="M133" s="247"/>
      <c r="N133" s="247"/>
      <c r="O133" s="247"/>
      <c r="Q133" s="248"/>
      <c r="S133" s="337">
        <f>SUM(S121:S132)</f>
        <v>130948.11599999998</v>
      </c>
    </row>
    <row r="134" spans="1:19" x14ac:dyDescent="0.25">
      <c r="A134" s="282"/>
      <c r="B134" s="113"/>
      <c r="C134" s="113"/>
      <c r="D134" s="113"/>
      <c r="E134" s="113"/>
      <c r="F134" s="385"/>
      <c r="G134" s="114"/>
      <c r="H134" s="115"/>
      <c r="I134" s="252"/>
      <c r="J134" s="247"/>
      <c r="K134" s="247"/>
      <c r="L134" s="247"/>
      <c r="M134" s="247"/>
      <c r="N134" s="247"/>
      <c r="O134" s="247"/>
      <c r="Q134" s="248"/>
      <c r="S134" s="336"/>
    </row>
    <row r="135" spans="1:19" x14ac:dyDescent="0.25">
      <c r="A135" s="283" t="s">
        <v>622</v>
      </c>
      <c r="B135" s="112"/>
      <c r="C135" s="112"/>
      <c r="D135" s="464" t="s">
        <v>1016</v>
      </c>
      <c r="E135" s="465"/>
      <c r="F135" s="465"/>
      <c r="G135" s="465"/>
      <c r="H135" s="465"/>
      <c r="I135" s="252"/>
      <c r="J135" s="247"/>
      <c r="K135" s="247"/>
      <c r="L135" s="247"/>
      <c r="M135" s="247"/>
      <c r="N135" s="247"/>
      <c r="O135" s="247"/>
      <c r="Q135" s="248"/>
      <c r="S135" s="336"/>
    </row>
    <row r="136" spans="1:19" x14ac:dyDescent="0.25">
      <c r="A136" s="278" t="s">
        <v>623</v>
      </c>
      <c r="B136" s="8" t="s">
        <v>982</v>
      </c>
      <c r="C136" s="8" t="s">
        <v>1010</v>
      </c>
      <c r="D136" s="71" t="s">
        <v>1011</v>
      </c>
      <c r="E136" s="9" t="s">
        <v>6</v>
      </c>
      <c r="F136" s="241">
        <v>417.97</v>
      </c>
      <c r="G136" s="12">
        <v>742.54</v>
      </c>
      <c r="H136" s="12">
        <f t="shared" ref="H136:H142" si="12">F136*G136</f>
        <v>310359.44380000001</v>
      </c>
      <c r="I136" s="260">
        <v>763.41</v>
      </c>
      <c r="J136" s="267"/>
      <c r="K136" s="267"/>
      <c r="L136" s="267"/>
      <c r="M136" s="247"/>
      <c r="N136" s="247"/>
      <c r="O136" s="247"/>
      <c r="Q136" s="248"/>
      <c r="R136" s="364">
        <v>742.54</v>
      </c>
      <c r="S136" s="336">
        <f t="shared" ref="S136:S142" si="13">R136*F136</f>
        <v>310359.44380000001</v>
      </c>
    </row>
    <row r="137" spans="1:19" x14ac:dyDescent="0.25">
      <c r="A137" s="278" t="s">
        <v>624</v>
      </c>
      <c r="B137" s="29" t="s">
        <v>982</v>
      </c>
      <c r="C137" s="29" t="s">
        <v>1012</v>
      </c>
      <c r="D137" s="23" t="s">
        <v>1013</v>
      </c>
      <c r="E137" s="9" t="s">
        <v>6</v>
      </c>
      <c r="F137" s="241">
        <v>3.2</v>
      </c>
      <c r="G137" s="12">
        <v>533.62</v>
      </c>
      <c r="H137" s="12">
        <f t="shared" si="12"/>
        <v>1707.5840000000001</v>
      </c>
      <c r="I137" s="260">
        <v>573.79</v>
      </c>
      <c r="J137" s="284"/>
      <c r="K137" s="247"/>
      <c r="L137" s="247"/>
      <c r="M137" s="247"/>
      <c r="N137" s="247"/>
      <c r="O137" s="247"/>
      <c r="Q137" s="248"/>
      <c r="R137" s="364">
        <v>533.62</v>
      </c>
      <c r="S137" s="336">
        <f t="shared" si="13"/>
        <v>1707.5840000000001</v>
      </c>
    </row>
    <row r="138" spans="1:19" x14ac:dyDescent="0.25">
      <c r="A138" s="278" t="s">
        <v>625</v>
      </c>
      <c r="B138" s="29" t="s">
        <v>982</v>
      </c>
      <c r="C138" s="29" t="s">
        <v>1014</v>
      </c>
      <c r="D138" s="23" t="s">
        <v>1015</v>
      </c>
      <c r="E138" s="9" t="s">
        <v>6</v>
      </c>
      <c r="F138" s="241">
        <v>3.6</v>
      </c>
      <c r="G138" s="12">
        <v>1225.73</v>
      </c>
      <c r="H138" s="12">
        <f t="shared" si="12"/>
        <v>4412.6280000000006</v>
      </c>
      <c r="I138" s="270">
        <v>1162.06</v>
      </c>
      <c r="J138" s="259"/>
      <c r="K138" s="247"/>
      <c r="L138" s="247"/>
      <c r="M138" s="247"/>
      <c r="N138" s="247"/>
      <c r="O138" s="247"/>
      <c r="Q138" s="248"/>
      <c r="R138" s="364">
        <v>1225.73</v>
      </c>
      <c r="S138" s="336">
        <f t="shared" si="13"/>
        <v>4412.6280000000006</v>
      </c>
    </row>
    <row r="139" spans="1:19" x14ac:dyDescent="0.25">
      <c r="A139" s="278" t="s">
        <v>626</v>
      </c>
      <c r="B139" s="29" t="s">
        <v>982</v>
      </c>
      <c r="C139" s="29" t="s">
        <v>1017</v>
      </c>
      <c r="D139" s="23" t="s">
        <v>274</v>
      </c>
      <c r="E139" s="9" t="s">
        <v>6</v>
      </c>
      <c r="F139" s="241">
        <v>2.75</v>
      </c>
      <c r="G139" s="12">
        <v>316</v>
      </c>
      <c r="H139" s="12">
        <f t="shared" si="12"/>
        <v>869</v>
      </c>
      <c r="I139" s="260">
        <v>316.25</v>
      </c>
      <c r="J139" s="259"/>
      <c r="K139" s="247"/>
      <c r="L139" s="247"/>
      <c r="M139" s="247"/>
      <c r="N139" s="247"/>
      <c r="O139" s="247"/>
      <c r="Q139" s="248"/>
      <c r="R139" s="364">
        <v>316</v>
      </c>
      <c r="S139" s="336">
        <f t="shared" si="13"/>
        <v>869</v>
      </c>
    </row>
    <row r="140" spans="1:19" x14ac:dyDescent="0.25">
      <c r="A140" s="278" t="s">
        <v>1018</v>
      </c>
      <c r="B140" s="29" t="s">
        <v>982</v>
      </c>
      <c r="C140" s="29" t="s">
        <v>1022</v>
      </c>
      <c r="D140" s="23" t="s">
        <v>1021</v>
      </c>
      <c r="E140" s="9" t="s">
        <v>8</v>
      </c>
      <c r="F140" s="241">
        <v>182.29</v>
      </c>
      <c r="G140" s="12">
        <v>212.36</v>
      </c>
      <c r="H140" s="12">
        <f t="shared" si="12"/>
        <v>38711.104400000004</v>
      </c>
      <c r="I140" s="260">
        <v>212.16</v>
      </c>
      <c r="J140" s="259"/>
      <c r="K140" s="247"/>
      <c r="L140" s="247"/>
      <c r="M140" s="247"/>
      <c r="N140" s="247"/>
      <c r="O140" s="247"/>
      <c r="Q140" s="248"/>
      <c r="R140" s="364">
        <v>212.36</v>
      </c>
      <c r="S140" s="336">
        <f t="shared" si="13"/>
        <v>38711.104400000004</v>
      </c>
    </row>
    <row r="141" spans="1:19" x14ac:dyDescent="0.25">
      <c r="A141" s="278" t="s">
        <v>1019</v>
      </c>
      <c r="B141" s="29" t="s">
        <v>982</v>
      </c>
      <c r="C141" s="29" t="s">
        <v>1023</v>
      </c>
      <c r="D141" s="23" t="s">
        <v>1020</v>
      </c>
      <c r="E141" s="9" t="s">
        <v>8</v>
      </c>
      <c r="F141" s="241">
        <v>155.1</v>
      </c>
      <c r="G141" s="12">
        <v>649.07000000000005</v>
      </c>
      <c r="H141" s="12">
        <f t="shared" si="12"/>
        <v>100670.757</v>
      </c>
      <c r="I141" s="260">
        <v>642.52</v>
      </c>
      <c r="J141" s="259"/>
      <c r="K141" s="247"/>
      <c r="L141" s="247"/>
      <c r="M141" s="247"/>
      <c r="N141" s="247"/>
      <c r="O141" s="247"/>
      <c r="Q141" s="248"/>
      <c r="R141" s="364">
        <v>649.07000000000005</v>
      </c>
      <c r="S141" s="336">
        <f t="shared" si="13"/>
        <v>100670.757</v>
      </c>
    </row>
    <row r="142" spans="1:19" ht="23.25" x14ac:dyDescent="0.25">
      <c r="A142" s="278" t="s">
        <v>1024</v>
      </c>
      <c r="B142" s="8" t="s">
        <v>982</v>
      </c>
      <c r="C142" s="8" t="s">
        <v>1025</v>
      </c>
      <c r="D142" s="71" t="s">
        <v>1026</v>
      </c>
      <c r="E142" s="9" t="s">
        <v>6</v>
      </c>
      <c r="F142" s="241">
        <v>25.67</v>
      </c>
      <c r="G142" s="12">
        <v>482.73</v>
      </c>
      <c r="H142" s="12">
        <f t="shared" si="12"/>
        <v>12391.679100000001</v>
      </c>
      <c r="I142" s="260">
        <v>481.86</v>
      </c>
      <c r="J142" s="247"/>
      <c r="K142" s="247"/>
      <c r="L142" s="247"/>
      <c r="M142" s="247"/>
      <c r="N142" s="247"/>
      <c r="O142" s="247"/>
      <c r="Q142" s="248"/>
      <c r="R142" s="356">
        <v>482.73</v>
      </c>
      <c r="S142" s="336">
        <f t="shared" si="13"/>
        <v>12391.679100000001</v>
      </c>
    </row>
    <row r="143" spans="1:19" x14ac:dyDescent="0.25">
      <c r="A143" s="417" t="s">
        <v>907</v>
      </c>
      <c r="B143" s="418"/>
      <c r="C143" s="418"/>
      <c r="D143" s="418"/>
      <c r="E143" s="418"/>
      <c r="F143" s="418"/>
      <c r="G143" s="418"/>
      <c r="H143" s="32">
        <f>SUM(H136:H142)</f>
        <v>469122.19630000001</v>
      </c>
      <c r="I143" s="252"/>
      <c r="J143" s="247"/>
      <c r="K143" s="247"/>
      <c r="L143" s="247"/>
      <c r="M143" s="247"/>
      <c r="N143" s="247"/>
      <c r="O143" s="247"/>
      <c r="Q143" s="248"/>
      <c r="S143" s="337">
        <f>SUM(S136:S142)</f>
        <v>469122.19630000001</v>
      </c>
    </row>
    <row r="144" spans="1:19" x14ac:dyDescent="0.25">
      <c r="A144" s="461" t="s">
        <v>935</v>
      </c>
      <c r="B144" s="462"/>
      <c r="C144" s="462"/>
      <c r="D144" s="462"/>
      <c r="E144" s="462"/>
      <c r="F144" s="462"/>
      <c r="G144" s="463"/>
      <c r="H144" s="7">
        <f>H133+H143</f>
        <v>600070.31229999999</v>
      </c>
      <c r="I144" s="252"/>
      <c r="J144" s="247"/>
      <c r="K144" s="247"/>
      <c r="L144" s="247"/>
      <c r="M144" s="247"/>
      <c r="N144" s="247"/>
      <c r="O144" s="247"/>
      <c r="Q144" s="248"/>
      <c r="S144" s="342">
        <f>SUM(S143+S133)</f>
        <v>600070.31229999999</v>
      </c>
    </row>
    <row r="145" spans="1:21" x14ac:dyDescent="0.25">
      <c r="A145" s="278" t="s">
        <v>129</v>
      </c>
      <c r="B145" s="22"/>
      <c r="C145" s="22"/>
      <c r="D145" s="423" t="s">
        <v>628</v>
      </c>
      <c r="E145" s="424"/>
      <c r="F145" s="424"/>
      <c r="G145" s="424"/>
      <c r="H145" s="424"/>
      <c r="I145" s="264"/>
      <c r="J145" s="247"/>
      <c r="K145" s="247"/>
      <c r="L145" s="247"/>
      <c r="M145" s="247"/>
      <c r="N145" s="247"/>
      <c r="O145" s="247"/>
      <c r="Q145" s="248"/>
      <c r="S145" s="336"/>
    </row>
    <row r="146" spans="1:21" ht="15" customHeight="1" x14ac:dyDescent="0.25">
      <c r="A146" s="278" t="s">
        <v>627</v>
      </c>
      <c r="B146" s="9"/>
      <c r="C146" s="9"/>
      <c r="D146" s="229" t="s">
        <v>120</v>
      </c>
      <c r="E146" s="9"/>
      <c r="F146" s="241"/>
      <c r="G146" s="12"/>
      <c r="H146" s="12"/>
      <c r="I146" s="252"/>
      <c r="J146" s="247"/>
      <c r="K146" s="247"/>
      <c r="L146" s="247"/>
      <c r="M146" s="247"/>
      <c r="N146" s="247"/>
      <c r="O146" s="247"/>
      <c r="Q146" s="248"/>
      <c r="S146" s="336"/>
    </row>
    <row r="147" spans="1:21" ht="23.25" x14ac:dyDescent="0.25">
      <c r="A147" s="278" t="s">
        <v>122</v>
      </c>
      <c r="B147" s="8" t="s">
        <v>981</v>
      </c>
      <c r="C147" s="8">
        <v>91338</v>
      </c>
      <c r="D147" s="71" t="s">
        <v>275</v>
      </c>
      <c r="E147" s="9" t="s">
        <v>6</v>
      </c>
      <c r="F147" s="241">
        <v>8.8000000000000007</v>
      </c>
      <c r="G147" s="12">
        <v>828.6</v>
      </c>
      <c r="H147" s="12">
        <f>F147*G147</f>
        <v>7291.6800000000012</v>
      </c>
      <c r="I147" s="273">
        <v>767.28</v>
      </c>
      <c r="J147" s="247"/>
      <c r="K147" s="247"/>
      <c r="L147" s="247"/>
      <c r="M147" s="247"/>
      <c r="N147" s="247"/>
      <c r="O147" s="247"/>
      <c r="Q147" s="248"/>
      <c r="R147" s="354">
        <v>828.6</v>
      </c>
      <c r="S147" s="336">
        <f>R147*F147</f>
        <v>7291.6800000000012</v>
      </c>
    </row>
    <row r="148" spans="1:21" x14ac:dyDescent="0.25">
      <c r="A148" s="417" t="s">
        <v>908</v>
      </c>
      <c r="B148" s="418"/>
      <c r="C148" s="418"/>
      <c r="D148" s="418"/>
      <c r="E148" s="418"/>
      <c r="F148" s="418"/>
      <c r="G148" s="418"/>
      <c r="H148" s="32">
        <f>SUM(H147:H147)</f>
        <v>7291.6800000000012</v>
      </c>
      <c r="I148" s="252"/>
      <c r="J148" s="247"/>
      <c r="K148" s="247"/>
      <c r="L148" s="247"/>
      <c r="M148" s="247"/>
      <c r="N148" s="247"/>
      <c r="O148" s="247"/>
      <c r="Q148" s="248"/>
      <c r="S148" s="337">
        <f>SUM(S147)</f>
        <v>7291.6800000000012</v>
      </c>
    </row>
    <row r="149" spans="1:21" x14ac:dyDescent="0.25">
      <c r="A149" s="432" t="s">
        <v>936</v>
      </c>
      <c r="B149" s="433"/>
      <c r="C149" s="433"/>
      <c r="D149" s="433"/>
      <c r="E149" s="433"/>
      <c r="F149" s="433"/>
      <c r="G149" s="433"/>
      <c r="H149" s="7">
        <f>H148</f>
        <v>7291.6800000000012</v>
      </c>
      <c r="I149" s="252"/>
      <c r="J149" s="247"/>
      <c r="K149" s="247"/>
      <c r="L149" s="247"/>
      <c r="M149" s="247"/>
      <c r="N149" s="247"/>
      <c r="O149" s="247"/>
      <c r="Q149" s="248"/>
      <c r="S149" s="342">
        <f>SUM(S148)</f>
        <v>7291.6800000000012</v>
      </c>
    </row>
    <row r="150" spans="1:21" x14ac:dyDescent="0.25">
      <c r="A150" s="278" t="s">
        <v>125</v>
      </c>
      <c r="B150" s="22"/>
      <c r="C150" s="22"/>
      <c r="D150" s="423" t="s">
        <v>13</v>
      </c>
      <c r="E150" s="424"/>
      <c r="F150" s="424"/>
      <c r="G150" s="424"/>
      <c r="H150" s="424"/>
      <c r="I150" s="252"/>
      <c r="J150" s="247"/>
      <c r="K150" s="247"/>
      <c r="L150" s="247"/>
      <c r="M150" s="247"/>
      <c r="N150" s="247"/>
      <c r="O150" s="247"/>
      <c r="Q150" s="248"/>
      <c r="S150" s="336"/>
    </row>
    <row r="151" spans="1:21" ht="34.5" x14ac:dyDescent="0.25">
      <c r="A151" s="278" t="s">
        <v>629</v>
      </c>
      <c r="B151" s="22" t="s">
        <v>981</v>
      </c>
      <c r="C151" s="22" t="s">
        <v>47</v>
      </c>
      <c r="D151" s="71" t="s">
        <v>276</v>
      </c>
      <c r="E151" s="9" t="s">
        <v>7</v>
      </c>
      <c r="F151" s="241">
        <v>4449</v>
      </c>
      <c r="G151" s="12">
        <v>14.31</v>
      </c>
      <c r="H151" s="12">
        <f>F151*G151</f>
        <v>63665.19</v>
      </c>
      <c r="I151" s="273">
        <v>15.75</v>
      </c>
      <c r="J151" s="247"/>
      <c r="K151" s="247" t="s">
        <v>1188</v>
      </c>
      <c r="L151" s="247"/>
      <c r="M151" s="247"/>
      <c r="N151" s="247"/>
      <c r="O151" s="247"/>
      <c r="Q151" s="248"/>
      <c r="R151" s="354">
        <v>14.31</v>
      </c>
      <c r="S151" s="355">
        <f>R151*F151</f>
        <v>63665.19</v>
      </c>
    </row>
    <row r="152" spans="1:21" ht="26.25" x14ac:dyDescent="0.25">
      <c r="A152" s="278" t="s">
        <v>1027</v>
      </c>
      <c r="B152" s="22" t="s">
        <v>982</v>
      </c>
      <c r="C152" s="22" t="s">
        <v>1233</v>
      </c>
      <c r="D152" s="390" t="s">
        <v>1234</v>
      </c>
      <c r="E152" s="9" t="s">
        <v>6</v>
      </c>
      <c r="F152" s="241">
        <v>486.58</v>
      </c>
      <c r="G152" s="12">
        <v>174.21</v>
      </c>
      <c r="H152" s="12">
        <f>F152*G152</f>
        <v>84767.101800000004</v>
      </c>
      <c r="I152" s="260">
        <v>139.28</v>
      </c>
      <c r="J152" s="285" t="s">
        <v>1187</v>
      </c>
      <c r="K152" s="247">
        <v>233.15</v>
      </c>
      <c r="L152" s="247" t="s">
        <v>1189</v>
      </c>
      <c r="M152" s="247" t="s">
        <v>1202</v>
      </c>
      <c r="N152" s="280" t="e">
        <f>H7*M152+M152</f>
        <v>#VALUE!</v>
      </c>
      <c r="O152" s="391" t="s">
        <v>1233</v>
      </c>
      <c r="P152" s="236"/>
      <c r="Q152" s="236"/>
      <c r="R152" s="356">
        <v>174.21</v>
      </c>
      <c r="S152" s="357">
        <f>R152*F152</f>
        <v>84767.101800000004</v>
      </c>
      <c r="T152" s="349"/>
      <c r="U152" s="348"/>
    </row>
    <row r="153" spans="1:21" ht="23.25" customHeight="1" x14ac:dyDescent="0.25">
      <c r="A153" s="278" t="s">
        <v>1028</v>
      </c>
      <c r="B153" s="22" t="s">
        <v>982</v>
      </c>
      <c r="C153" s="22" t="s">
        <v>1030</v>
      </c>
      <c r="D153" s="71" t="s">
        <v>1029</v>
      </c>
      <c r="E153" s="9" t="s">
        <v>8</v>
      </c>
      <c r="F153" s="241">
        <v>50.05</v>
      </c>
      <c r="G153" s="12">
        <v>107.15</v>
      </c>
      <c r="H153" s="12">
        <f>F153*G153</f>
        <v>5362.8575000000001</v>
      </c>
      <c r="I153" s="260">
        <v>117.45</v>
      </c>
      <c r="J153" s="200" t="s">
        <v>1207</v>
      </c>
      <c r="K153" s="204">
        <v>94213</v>
      </c>
      <c r="L153" s="204" t="s">
        <v>1190</v>
      </c>
      <c r="M153" s="247">
        <v>81.97</v>
      </c>
      <c r="N153" s="280">
        <f>H7*M153+M153</f>
        <v>103.569095</v>
      </c>
      <c r="O153" s="247"/>
      <c r="Q153" s="248"/>
      <c r="R153" s="356">
        <v>107.15</v>
      </c>
      <c r="S153" s="355">
        <f>R153*F153</f>
        <v>5362.8575000000001</v>
      </c>
    </row>
    <row r="154" spans="1:21" ht="23.25" customHeight="1" x14ac:dyDescent="0.25">
      <c r="A154" s="278" t="s">
        <v>1282</v>
      </c>
      <c r="B154" s="22" t="s">
        <v>982</v>
      </c>
      <c r="C154" s="22" t="s">
        <v>1279</v>
      </c>
      <c r="D154" s="351" t="s">
        <v>1283</v>
      </c>
      <c r="E154" s="9" t="s">
        <v>8</v>
      </c>
      <c r="F154" s="241">
        <v>43</v>
      </c>
      <c r="G154" s="12">
        <v>110.75</v>
      </c>
      <c r="H154" s="12">
        <f>F154*G154</f>
        <v>4762.25</v>
      </c>
      <c r="I154" s="260"/>
      <c r="J154" s="286"/>
      <c r="K154" s="204"/>
      <c r="L154" s="204"/>
      <c r="M154" s="247"/>
      <c r="N154" s="280"/>
      <c r="O154" s="247"/>
      <c r="Q154" s="248"/>
      <c r="R154" s="356">
        <v>107.15</v>
      </c>
      <c r="S154" s="355">
        <f>R154*F154</f>
        <v>4607.45</v>
      </c>
    </row>
    <row r="155" spans="1:21" ht="23.25" customHeight="1" x14ac:dyDescent="0.25">
      <c r="A155" s="278" t="s">
        <v>1284</v>
      </c>
      <c r="B155" s="22" t="s">
        <v>982</v>
      </c>
      <c r="C155" s="350" t="s">
        <v>1285</v>
      </c>
      <c r="D155" s="352" t="s">
        <v>1286</v>
      </c>
      <c r="E155" s="9" t="s">
        <v>8</v>
      </c>
      <c r="F155" s="241">
        <v>153</v>
      </c>
      <c r="G155" s="12">
        <v>150.80000000000001</v>
      </c>
      <c r="H155" s="12">
        <f>F155*G155</f>
        <v>23072.400000000001</v>
      </c>
      <c r="I155" s="260"/>
      <c r="J155" s="286"/>
      <c r="K155" s="204"/>
      <c r="L155" s="204"/>
      <c r="M155" s="247"/>
      <c r="N155" s="280"/>
      <c r="O155" s="247"/>
      <c r="Q155" s="248"/>
      <c r="R155" s="356">
        <v>152.53</v>
      </c>
      <c r="S155" s="355">
        <f>R155*F155</f>
        <v>23337.09</v>
      </c>
    </row>
    <row r="156" spans="1:21" ht="15" customHeight="1" x14ac:dyDescent="0.25">
      <c r="A156" s="425" t="s">
        <v>909</v>
      </c>
      <c r="B156" s="426"/>
      <c r="C156" s="426"/>
      <c r="D156" s="426"/>
      <c r="E156" s="426"/>
      <c r="F156" s="426"/>
      <c r="G156" s="427"/>
      <c r="H156" s="61">
        <f>SUM(H151:H155)</f>
        <v>181629.79930000001</v>
      </c>
      <c r="I156" s="211"/>
      <c r="J156" s="286"/>
      <c r="K156" s="247"/>
      <c r="L156" s="247"/>
      <c r="M156" s="247"/>
      <c r="N156" s="247"/>
      <c r="O156" s="247"/>
      <c r="Q156" s="248"/>
      <c r="S156" s="337">
        <f>SUM(S151:S155)</f>
        <v>181739.68930000003</v>
      </c>
    </row>
    <row r="157" spans="1:21" x14ac:dyDescent="0.25">
      <c r="A157" s="432" t="s">
        <v>937</v>
      </c>
      <c r="B157" s="433"/>
      <c r="C157" s="433"/>
      <c r="D157" s="433"/>
      <c r="E157" s="433"/>
      <c r="F157" s="433"/>
      <c r="G157" s="433"/>
      <c r="H157" s="7">
        <f>H156</f>
        <v>181629.79930000001</v>
      </c>
      <c r="I157" s="252"/>
      <c r="J157" s="247"/>
      <c r="K157" s="247"/>
      <c r="L157" s="247"/>
      <c r="M157" s="247"/>
      <c r="N157" s="247"/>
      <c r="O157" s="247"/>
      <c r="Q157" s="248"/>
      <c r="S157" s="342">
        <f>SUM(S156)</f>
        <v>181739.68930000003</v>
      </c>
    </row>
    <row r="158" spans="1:21" x14ac:dyDescent="0.25">
      <c r="A158" s="278" t="s">
        <v>126</v>
      </c>
      <c r="B158" s="60"/>
      <c r="C158" s="60"/>
      <c r="D158" s="423" t="s">
        <v>14</v>
      </c>
      <c r="E158" s="423"/>
      <c r="F158" s="423"/>
      <c r="G158" s="423"/>
      <c r="H158" s="423"/>
      <c r="I158" s="252"/>
      <c r="J158" s="247"/>
      <c r="K158" s="247"/>
      <c r="L158" s="247"/>
      <c r="M158" s="247"/>
      <c r="N158" s="247"/>
      <c r="O158" s="247"/>
      <c r="Q158" s="248"/>
      <c r="S158" s="336"/>
    </row>
    <row r="159" spans="1:21" x14ac:dyDescent="0.25">
      <c r="A159" s="278" t="s">
        <v>630</v>
      </c>
      <c r="B159" s="22"/>
      <c r="C159" s="22"/>
      <c r="D159" s="423" t="s">
        <v>123</v>
      </c>
      <c r="E159" s="423"/>
      <c r="F159" s="423"/>
      <c r="G159" s="423"/>
      <c r="H159" s="423"/>
      <c r="I159" s="252"/>
      <c r="J159" s="247"/>
      <c r="K159" s="247"/>
      <c r="L159" s="247"/>
      <c r="M159" s="247"/>
      <c r="N159" s="247"/>
      <c r="O159" s="247"/>
      <c r="Q159" s="248"/>
      <c r="S159" s="336"/>
    </row>
    <row r="160" spans="1:21" ht="30" customHeight="1" x14ac:dyDescent="0.25">
      <c r="A160" s="278" t="s">
        <v>631</v>
      </c>
      <c r="B160" s="22" t="s">
        <v>981</v>
      </c>
      <c r="C160" s="22" t="s">
        <v>48</v>
      </c>
      <c r="D160" s="71" t="s">
        <v>277</v>
      </c>
      <c r="E160" s="9" t="s">
        <v>6</v>
      </c>
      <c r="F160" s="241">
        <v>5979.44</v>
      </c>
      <c r="G160" s="12">
        <v>5.1100000000000003</v>
      </c>
      <c r="H160" s="12">
        <f>F160*G160</f>
        <v>30554.938399999999</v>
      </c>
      <c r="I160" s="273">
        <v>5.08</v>
      </c>
      <c r="J160" s="247"/>
      <c r="K160" s="247"/>
      <c r="L160" s="247"/>
      <c r="M160" s="247"/>
      <c r="N160" s="247"/>
      <c r="O160" s="247"/>
      <c r="Q160" s="248"/>
      <c r="R160" s="354">
        <v>5.1100000000000003</v>
      </c>
      <c r="S160" s="336">
        <f>R160*F160</f>
        <v>30554.938399999999</v>
      </c>
    </row>
    <row r="161" spans="1:19" ht="39.950000000000003" customHeight="1" x14ac:dyDescent="0.25">
      <c r="A161" s="278" t="s">
        <v>632</v>
      </c>
      <c r="B161" s="22" t="s">
        <v>981</v>
      </c>
      <c r="C161" s="22" t="s">
        <v>53</v>
      </c>
      <c r="D161" s="72" t="s">
        <v>278</v>
      </c>
      <c r="E161" s="9" t="s">
        <v>6</v>
      </c>
      <c r="F161" s="241">
        <v>5979.44</v>
      </c>
      <c r="G161" s="12">
        <v>37.299999999999997</v>
      </c>
      <c r="H161" s="12">
        <f>F161*G161</f>
        <v>223033.11199999996</v>
      </c>
      <c r="I161" s="273">
        <v>69.56</v>
      </c>
      <c r="J161" s="247"/>
      <c r="K161" s="247"/>
      <c r="L161" s="247"/>
      <c r="M161" s="247"/>
      <c r="N161" s="247"/>
      <c r="O161" s="247"/>
      <c r="Q161" s="248"/>
      <c r="R161" s="354">
        <v>37.299999999999997</v>
      </c>
      <c r="S161" s="336">
        <f>R161*F161</f>
        <v>223033.11199999996</v>
      </c>
    </row>
    <row r="162" spans="1:19" ht="45" customHeight="1" x14ac:dyDescent="0.25">
      <c r="A162" s="278" t="s">
        <v>633</v>
      </c>
      <c r="B162" s="22" t="s">
        <v>981</v>
      </c>
      <c r="C162" s="22" t="s">
        <v>58</v>
      </c>
      <c r="D162" s="68" t="s">
        <v>1031</v>
      </c>
      <c r="E162" s="9" t="s">
        <v>6</v>
      </c>
      <c r="F162" s="241">
        <v>478.01</v>
      </c>
      <c r="G162" s="12">
        <v>41.63</v>
      </c>
      <c r="H162" s="12">
        <f>F162*G162</f>
        <v>19899.5563</v>
      </c>
      <c r="I162" s="273">
        <v>40.74</v>
      </c>
      <c r="J162" s="247"/>
      <c r="K162" s="247"/>
      <c r="L162" s="247"/>
      <c r="M162" s="247"/>
      <c r="N162" s="247"/>
      <c r="O162" s="247"/>
      <c r="Q162" s="248"/>
      <c r="R162" s="354">
        <v>41.63</v>
      </c>
      <c r="S162" s="336">
        <f>R162*F162</f>
        <v>19899.5563</v>
      </c>
    </row>
    <row r="163" spans="1:19" ht="39.950000000000003" customHeight="1" x14ac:dyDescent="0.25">
      <c r="A163" s="278" t="s">
        <v>634</v>
      </c>
      <c r="B163" s="22" t="s">
        <v>981</v>
      </c>
      <c r="C163" s="22" t="s">
        <v>52</v>
      </c>
      <c r="D163" s="72" t="s">
        <v>279</v>
      </c>
      <c r="E163" s="9" t="s">
        <v>6</v>
      </c>
      <c r="F163" s="241">
        <v>478.01</v>
      </c>
      <c r="G163" s="12">
        <v>79.73</v>
      </c>
      <c r="H163" s="12">
        <f>F163*G163</f>
        <v>38111.737300000001</v>
      </c>
      <c r="I163" s="273">
        <v>78.680000000000007</v>
      </c>
      <c r="J163" s="247"/>
      <c r="K163" s="247"/>
      <c r="L163" s="247"/>
      <c r="M163" s="247"/>
      <c r="N163" s="247"/>
      <c r="O163" s="247"/>
      <c r="Q163" s="248"/>
      <c r="R163" s="354">
        <v>79.73</v>
      </c>
      <c r="S163" s="336">
        <f>R163*F163</f>
        <v>38111.737300000001</v>
      </c>
    </row>
    <row r="164" spans="1:19" x14ac:dyDescent="0.25">
      <c r="A164" s="425" t="s">
        <v>910</v>
      </c>
      <c r="B164" s="426"/>
      <c r="C164" s="426"/>
      <c r="D164" s="426"/>
      <c r="E164" s="426"/>
      <c r="F164" s="426"/>
      <c r="G164" s="427"/>
      <c r="H164" s="61">
        <f>SUM(H160:H163)</f>
        <v>311599.34399999992</v>
      </c>
      <c r="I164" s="252"/>
      <c r="J164" s="247"/>
      <c r="K164" s="247"/>
      <c r="L164" s="247"/>
      <c r="M164" s="247"/>
      <c r="N164" s="247"/>
      <c r="O164" s="247"/>
      <c r="Q164" s="248"/>
      <c r="S164" s="337">
        <f>SUM(S160:S163)</f>
        <v>311599.34399999992</v>
      </c>
    </row>
    <row r="165" spans="1:19" x14ac:dyDescent="0.25">
      <c r="A165" s="278" t="s">
        <v>131</v>
      </c>
      <c r="B165" s="9"/>
      <c r="C165" s="9"/>
      <c r="D165" s="26" t="s">
        <v>124</v>
      </c>
      <c r="E165" s="9"/>
      <c r="F165" s="241"/>
      <c r="G165" s="12"/>
      <c r="H165" s="12"/>
      <c r="I165" s="252"/>
      <c r="J165" s="247"/>
      <c r="K165" s="247"/>
      <c r="L165" s="247"/>
      <c r="M165" s="247"/>
      <c r="N165" s="247"/>
      <c r="O165" s="247"/>
      <c r="Q165" s="248"/>
      <c r="S165" s="336"/>
    </row>
    <row r="166" spans="1:19" ht="23.25" x14ac:dyDescent="0.25">
      <c r="A166" s="278" t="s">
        <v>635</v>
      </c>
      <c r="B166" s="22" t="s">
        <v>981</v>
      </c>
      <c r="C166" s="22" t="s">
        <v>49</v>
      </c>
      <c r="D166" s="71" t="s">
        <v>284</v>
      </c>
      <c r="E166" s="9" t="s">
        <v>6</v>
      </c>
      <c r="F166" s="241">
        <v>2250.19</v>
      </c>
      <c r="G166" s="12">
        <v>10.130000000000001</v>
      </c>
      <c r="H166" s="12">
        <f>F166*G166</f>
        <v>22794.424700000003</v>
      </c>
      <c r="I166" s="273">
        <v>9.4499999999999993</v>
      </c>
      <c r="J166" s="247"/>
      <c r="K166" s="247"/>
      <c r="L166" s="247"/>
      <c r="M166" s="247"/>
      <c r="N166" s="247"/>
      <c r="O166" s="247"/>
      <c r="Q166" s="248"/>
      <c r="R166" s="354">
        <v>10.130000000000001</v>
      </c>
      <c r="S166" s="336">
        <f>R166*F166</f>
        <v>22794.424700000003</v>
      </c>
    </row>
    <row r="167" spans="1:19" ht="34.5" x14ac:dyDescent="0.25">
      <c r="A167" s="278" t="s">
        <v>636</v>
      </c>
      <c r="B167" s="22" t="s">
        <v>981</v>
      </c>
      <c r="C167" s="22" t="s">
        <v>50</v>
      </c>
      <c r="D167" s="72" t="s">
        <v>281</v>
      </c>
      <c r="E167" s="9" t="s">
        <v>6</v>
      </c>
      <c r="F167" s="241">
        <v>2250.19</v>
      </c>
      <c r="G167" s="12">
        <v>37.47</v>
      </c>
      <c r="H167" s="12">
        <f>F167*G167</f>
        <v>84314.619300000006</v>
      </c>
      <c r="I167" s="273">
        <v>36.43</v>
      </c>
      <c r="J167" s="247"/>
      <c r="K167" s="247"/>
      <c r="L167" s="247"/>
      <c r="M167" s="247"/>
      <c r="N167" s="247"/>
      <c r="O167" s="247"/>
      <c r="Q167" s="248"/>
      <c r="R167" s="354">
        <v>37.47</v>
      </c>
      <c r="S167" s="336">
        <f>R167*F167</f>
        <v>84314.619300000006</v>
      </c>
    </row>
    <row r="168" spans="1:19" ht="17.25" customHeight="1" x14ac:dyDescent="0.25">
      <c r="A168" s="425" t="s">
        <v>911</v>
      </c>
      <c r="B168" s="426"/>
      <c r="C168" s="426"/>
      <c r="D168" s="426"/>
      <c r="E168" s="426"/>
      <c r="F168" s="426"/>
      <c r="G168" s="427"/>
      <c r="H168" s="61">
        <f>SUM(H166:H167)</f>
        <v>107109.04400000001</v>
      </c>
      <c r="I168" s="252"/>
      <c r="J168" s="247"/>
      <c r="K168" s="247"/>
      <c r="L168" s="247"/>
      <c r="M168" s="247"/>
      <c r="N168" s="247"/>
      <c r="O168" s="247"/>
      <c r="Q168" s="248"/>
      <c r="S168" s="337">
        <f>SUM(S166:S167)</f>
        <v>107109.04400000001</v>
      </c>
    </row>
    <row r="169" spans="1:19" ht="17.25" customHeight="1" x14ac:dyDescent="0.25">
      <c r="A169" s="278" t="s">
        <v>132</v>
      </c>
      <c r="B169" s="9"/>
      <c r="C169" s="9"/>
      <c r="D169" s="26" t="s">
        <v>285</v>
      </c>
      <c r="E169" s="9"/>
      <c r="F169" s="241"/>
      <c r="G169" s="12"/>
      <c r="H169" s="12"/>
      <c r="I169" s="252"/>
      <c r="J169" s="247"/>
      <c r="K169" s="247"/>
      <c r="L169" s="247"/>
      <c r="M169" s="247"/>
      <c r="N169" s="247"/>
      <c r="O169" s="247"/>
      <c r="Q169" s="248"/>
      <c r="S169" s="336"/>
    </row>
    <row r="170" spans="1:19" ht="23.25" x14ac:dyDescent="0.25">
      <c r="A170" s="278" t="s">
        <v>637</v>
      </c>
      <c r="B170" s="22" t="s">
        <v>981</v>
      </c>
      <c r="C170" s="22" t="s">
        <v>287</v>
      </c>
      <c r="D170" s="71" t="s">
        <v>286</v>
      </c>
      <c r="E170" s="9" t="s">
        <v>6</v>
      </c>
      <c r="F170" s="241">
        <v>1371</v>
      </c>
      <c r="G170" s="12">
        <v>150.94</v>
      </c>
      <c r="H170" s="12">
        <f>F170*G170</f>
        <v>206938.74</v>
      </c>
      <c r="I170" s="273">
        <v>140.38</v>
      </c>
      <c r="J170" s="247"/>
      <c r="K170" s="247"/>
      <c r="L170" s="247"/>
      <c r="M170" s="247"/>
      <c r="N170" s="247"/>
      <c r="O170" s="247"/>
      <c r="Q170" s="248"/>
      <c r="R170" s="354">
        <v>150.94</v>
      </c>
      <c r="S170" s="336">
        <f>R170*F170</f>
        <v>206938.74</v>
      </c>
    </row>
    <row r="171" spans="1:19" ht="23.25" x14ac:dyDescent="0.25">
      <c r="A171" s="278" t="s">
        <v>638</v>
      </c>
      <c r="B171" s="8" t="s">
        <v>981</v>
      </c>
      <c r="C171" s="8">
        <v>101727</v>
      </c>
      <c r="D171" s="72" t="s">
        <v>1032</v>
      </c>
      <c r="E171" s="9" t="s">
        <v>6</v>
      </c>
      <c r="F171" s="241">
        <v>231.36</v>
      </c>
      <c r="G171" s="12">
        <v>196.7</v>
      </c>
      <c r="H171" s="12">
        <f>F171*G171</f>
        <v>45508.512000000002</v>
      </c>
      <c r="I171" s="273">
        <v>190.36</v>
      </c>
      <c r="J171" s="247"/>
      <c r="K171" s="247"/>
      <c r="L171" s="247"/>
      <c r="M171" s="247"/>
      <c r="N171" s="247"/>
      <c r="O171" s="247"/>
      <c r="Q171" s="248"/>
      <c r="R171" s="354">
        <v>196.7</v>
      </c>
      <c r="S171" s="336">
        <f>R171*F171</f>
        <v>45508.512000000002</v>
      </c>
    </row>
    <row r="172" spans="1:19" ht="23.25" x14ac:dyDescent="0.25">
      <c r="A172" s="278" t="s">
        <v>639</v>
      </c>
      <c r="B172" s="8" t="s">
        <v>982</v>
      </c>
      <c r="C172" s="8" t="s">
        <v>1034</v>
      </c>
      <c r="D172" s="72" t="s">
        <v>1035</v>
      </c>
      <c r="E172" s="9" t="s">
        <v>8</v>
      </c>
      <c r="F172" s="241">
        <v>67.33</v>
      </c>
      <c r="G172" s="12">
        <v>44.43</v>
      </c>
      <c r="H172" s="12">
        <f>F172*G172</f>
        <v>2991.4719</v>
      </c>
      <c r="I172" s="260">
        <v>42.85</v>
      </c>
      <c r="J172" s="247"/>
      <c r="K172" s="247"/>
      <c r="L172" s="247"/>
      <c r="M172" s="247"/>
      <c r="N172" s="247"/>
      <c r="O172" s="247"/>
      <c r="Q172" s="248"/>
      <c r="R172" s="356">
        <v>44.43</v>
      </c>
      <c r="S172" s="336">
        <f>R172*F172</f>
        <v>2991.4719</v>
      </c>
    </row>
    <row r="173" spans="1:19" x14ac:dyDescent="0.25">
      <c r="A173" s="278" t="s">
        <v>1033</v>
      </c>
      <c r="B173" s="1" t="s">
        <v>981</v>
      </c>
      <c r="C173" s="1" t="s">
        <v>295</v>
      </c>
      <c r="D173" s="72" t="s">
        <v>296</v>
      </c>
      <c r="E173" s="9" t="s">
        <v>8</v>
      </c>
      <c r="F173" s="241">
        <v>412.1</v>
      </c>
      <c r="G173" s="12">
        <v>169.2</v>
      </c>
      <c r="H173" s="12">
        <f>F173*G173</f>
        <v>69727.319999999992</v>
      </c>
      <c r="I173" s="273">
        <v>163.26</v>
      </c>
      <c r="J173" s="247"/>
      <c r="K173" s="247"/>
      <c r="L173" s="247"/>
      <c r="M173" s="247"/>
      <c r="N173" s="247"/>
      <c r="O173" s="247"/>
      <c r="Q173" s="248"/>
      <c r="R173" s="354">
        <v>169.2</v>
      </c>
      <c r="S173" s="336">
        <f>R173*F173</f>
        <v>69727.319999999992</v>
      </c>
    </row>
    <row r="174" spans="1:19" x14ac:dyDescent="0.25">
      <c r="A174" s="278" t="s">
        <v>1287</v>
      </c>
      <c r="B174" s="1" t="s">
        <v>982</v>
      </c>
      <c r="C174" s="1" t="s">
        <v>1288</v>
      </c>
      <c r="D174" s="352" t="s">
        <v>1289</v>
      </c>
      <c r="E174" s="9" t="s">
        <v>7</v>
      </c>
      <c r="F174" s="241">
        <v>955.94</v>
      </c>
      <c r="G174" s="12">
        <v>14.15</v>
      </c>
      <c r="H174" s="12">
        <f>F174*G174</f>
        <v>13526.551000000001</v>
      </c>
      <c r="I174" s="273"/>
      <c r="J174" s="247"/>
      <c r="K174" s="247"/>
      <c r="L174" s="247"/>
      <c r="M174" s="247"/>
      <c r="N174" s="247"/>
      <c r="O174" s="247"/>
      <c r="Q174" s="248"/>
      <c r="R174" s="354">
        <v>13.04</v>
      </c>
      <c r="S174" s="336">
        <f>R174*F174</f>
        <v>12465.4576</v>
      </c>
    </row>
    <row r="175" spans="1:19" ht="17.25" customHeight="1" x14ac:dyDescent="0.25">
      <c r="A175" s="425" t="s">
        <v>912</v>
      </c>
      <c r="B175" s="426"/>
      <c r="C175" s="426"/>
      <c r="D175" s="426"/>
      <c r="E175" s="426"/>
      <c r="F175" s="426"/>
      <c r="G175" s="427"/>
      <c r="H175" s="61">
        <f>SUM(H170:H174)</f>
        <v>338692.59489999997</v>
      </c>
      <c r="I175" s="252"/>
      <c r="J175" s="247"/>
      <c r="K175" s="247"/>
      <c r="L175" s="247"/>
      <c r="M175" s="247"/>
      <c r="N175" s="247"/>
      <c r="O175" s="247"/>
      <c r="Q175" s="248"/>
      <c r="S175" s="337">
        <f>SUM(S170:S174)</f>
        <v>337631.50150000001</v>
      </c>
    </row>
    <row r="176" spans="1:19" x14ac:dyDescent="0.25">
      <c r="A176" s="278" t="s">
        <v>640</v>
      </c>
      <c r="B176" s="22"/>
      <c r="C176" s="22"/>
      <c r="D176" s="423" t="s">
        <v>54</v>
      </c>
      <c r="E176" s="424"/>
      <c r="F176" s="424"/>
      <c r="G176" s="424"/>
      <c r="H176" s="424"/>
      <c r="I176" s="252"/>
      <c r="J176" s="247"/>
      <c r="K176" s="247"/>
      <c r="L176" s="247"/>
      <c r="M176" s="247"/>
      <c r="N176" s="247"/>
      <c r="O176" s="247"/>
      <c r="Q176" s="248"/>
      <c r="S176" s="336"/>
    </row>
    <row r="177" spans="1:20" ht="17.25" customHeight="1" x14ac:dyDescent="0.25">
      <c r="A177" s="278" t="s">
        <v>641</v>
      </c>
      <c r="B177" s="22"/>
      <c r="C177" s="22"/>
      <c r="D177" s="423" t="s">
        <v>290</v>
      </c>
      <c r="E177" s="423"/>
      <c r="F177" s="423"/>
      <c r="G177" s="423"/>
      <c r="H177" s="423"/>
      <c r="I177" s="252"/>
      <c r="J177" s="247"/>
      <c r="K177" s="247"/>
      <c r="L177" s="247"/>
      <c r="M177" s="247"/>
      <c r="N177" s="247"/>
      <c r="O177" s="247"/>
      <c r="Q177" s="248"/>
      <c r="S177" s="336"/>
    </row>
    <row r="178" spans="1:20" ht="23.25" x14ac:dyDescent="0.25">
      <c r="A178" s="278" t="s">
        <v>642</v>
      </c>
      <c r="B178" s="22" t="s">
        <v>981</v>
      </c>
      <c r="C178" s="22" t="s">
        <v>48</v>
      </c>
      <c r="D178" s="71" t="s">
        <v>277</v>
      </c>
      <c r="E178" s="9" t="s">
        <v>6</v>
      </c>
      <c r="F178" s="241">
        <v>2428.33</v>
      </c>
      <c r="G178" s="12">
        <v>5.1100000000000003</v>
      </c>
      <c r="H178" s="12">
        <f>F178*G178</f>
        <v>12408.766300000001</v>
      </c>
      <c r="I178" s="273">
        <v>5.08</v>
      </c>
      <c r="J178" s="287" t="s">
        <v>1246</v>
      </c>
      <c r="K178" s="287"/>
      <c r="L178" s="247"/>
      <c r="M178" s="247"/>
      <c r="N178" s="247"/>
      <c r="O178" s="247"/>
      <c r="Q178" s="248"/>
      <c r="R178" s="403">
        <v>5.1100000000000003</v>
      </c>
      <c r="S178" s="336">
        <f>R178*F178</f>
        <v>12408.766300000001</v>
      </c>
    </row>
    <row r="179" spans="1:20" ht="34.5" x14ac:dyDescent="0.25">
      <c r="A179" s="257" t="s">
        <v>643</v>
      </c>
      <c r="B179" s="1" t="s">
        <v>981</v>
      </c>
      <c r="C179" s="1" t="s">
        <v>53</v>
      </c>
      <c r="D179" s="72" t="s">
        <v>278</v>
      </c>
      <c r="E179" s="5" t="s">
        <v>6</v>
      </c>
      <c r="F179" s="74">
        <v>2428.33</v>
      </c>
      <c r="G179" s="74">
        <v>37.299999999999997</v>
      </c>
      <c r="H179" s="74">
        <f>F179*G179</f>
        <v>90576.708999999988</v>
      </c>
      <c r="I179" s="321">
        <v>36.57</v>
      </c>
      <c r="J179" s="322">
        <v>1226.3800000000001</v>
      </c>
      <c r="K179" s="323" t="s">
        <v>1203</v>
      </c>
      <c r="L179" s="323"/>
      <c r="M179" s="323">
        <v>1226.3800000000001</v>
      </c>
      <c r="N179" s="204"/>
      <c r="O179" s="204"/>
      <c r="P179" s="316"/>
      <c r="Q179" s="316"/>
      <c r="R179" s="403">
        <v>37.299999999999997</v>
      </c>
      <c r="S179" s="336">
        <f>R179*F179</f>
        <v>90576.708999999988</v>
      </c>
    </row>
    <row r="180" spans="1:20" ht="23.25" x14ac:dyDescent="0.25">
      <c r="A180" s="278" t="s">
        <v>644</v>
      </c>
      <c r="B180" s="29" t="s">
        <v>982</v>
      </c>
      <c r="C180" s="222" t="s">
        <v>1246</v>
      </c>
      <c r="D180" s="72" t="s">
        <v>1245</v>
      </c>
      <c r="E180" s="5" t="s">
        <v>6</v>
      </c>
      <c r="F180" s="74">
        <v>111.36</v>
      </c>
      <c r="G180" s="328">
        <v>1673.75</v>
      </c>
      <c r="H180" s="74">
        <f>F180*G180</f>
        <v>186388.8</v>
      </c>
      <c r="I180" s="404">
        <v>1775.07</v>
      </c>
      <c r="J180" s="405">
        <v>548.69000000000005</v>
      </c>
      <c r="K180" s="323" t="s">
        <v>1204</v>
      </c>
      <c r="L180" s="323"/>
      <c r="M180" s="323">
        <v>548.69000000000005</v>
      </c>
      <c r="N180" s="204"/>
      <c r="O180" s="204"/>
      <c r="P180" s="316"/>
      <c r="Q180" s="316"/>
      <c r="R180" s="406">
        <v>1673.75</v>
      </c>
      <c r="S180" s="336">
        <f>R180*F180</f>
        <v>186388.8</v>
      </c>
    </row>
    <row r="181" spans="1:20" ht="23.25" x14ac:dyDescent="0.25">
      <c r="A181" s="278" t="s">
        <v>645</v>
      </c>
      <c r="B181" s="8" t="s">
        <v>982</v>
      </c>
      <c r="C181" s="29" t="s">
        <v>1037</v>
      </c>
      <c r="D181" s="72" t="s">
        <v>1036</v>
      </c>
      <c r="E181" s="9" t="s">
        <v>6</v>
      </c>
      <c r="F181" s="241">
        <v>474.36</v>
      </c>
      <c r="G181" s="12">
        <v>1025.47</v>
      </c>
      <c r="H181" s="12">
        <f>F181*G181</f>
        <v>486441.94920000003</v>
      </c>
      <c r="I181" s="260">
        <v>883.37</v>
      </c>
      <c r="J181" s="288">
        <f>J179+J180</f>
        <v>1775.0700000000002</v>
      </c>
      <c r="K181" s="247"/>
      <c r="L181" s="247"/>
      <c r="M181" s="247"/>
      <c r="N181" s="247"/>
      <c r="O181" s="247"/>
      <c r="Q181" s="248"/>
      <c r="R181" s="366">
        <v>1025.47</v>
      </c>
      <c r="S181" s="336">
        <f>R181*F181</f>
        <v>486441.94920000003</v>
      </c>
    </row>
    <row r="182" spans="1:20" x14ac:dyDescent="0.25">
      <c r="A182" s="425" t="s">
        <v>913</v>
      </c>
      <c r="B182" s="426"/>
      <c r="C182" s="426"/>
      <c r="D182" s="426"/>
      <c r="E182" s="426"/>
      <c r="F182" s="426"/>
      <c r="G182" s="427"/>
      <c r="H182" s="61">
        <f>SUM(H178:H181)</f>
        <v>775816.22450000001</v>
      </c>
      <c r="I182" s="252"/>
      <c r="J182" s="247"/>
      <c r="K182" s="247"/>
      <c r="L182" s="247"/>
      <c r="M182" s="247"/>
      <c r="N182" s="247"/>
      <c r="O182" s="247"/>
      <c r="Q182" s="248"/>
      <c r="S182" s="337">
        <f>SUM(S178:S181)</f>
        <v>775816.22450000001</v>
      </c>
    </row>
    <row r="183" spans="1:20" x14ac:dyDescent="0.25">
      <c r="A183" s="432" t="s">
        <v>891</v>
      </c>
      <c r="B183" s="433"/>
      <c r="C183" s="433"/>
      <c r="D183" s="433"/>
      <c r="E183" s="433"/>
      <c r="F183" s="433"/>
      <c r="G183" s="433"/>
      <c r="H183" s="7">
        <f>H164+H168+H175+H182</f>
        <v>1533217.2074</v>
      </c>
      <c r="I183" s="252"/>
      <c r="J183" s="247"/>
      <c r="K183" s="247"/>
      <c r="L183" s="247"/>
      <c r="M183" s="247"/>
      <c r="N183" s="247"/>
      <c r="O183" s="247"/>
      <c r="Q183" s="248"/>
      <c r="S183" s="342">
        <f>SUM(S182+S175+S168+S164)</f>
        <v>1532156.1140000001</v>
      </c>
    </row>
    <row r="184" spans="1:20" x14ac:dyDescent="0.25">
      <c r="A184" s="278" t="s">
        <v>127</v>
      </c>
      <c r="B184" s="22"/>
      <c r="C184" s="22"/>
      <c r="D184" s="423" t="s">
        <v>15</v>
      </c>
      <c r="E184" s="424"/>
      <c r="F184" s="424"/>
      <c r="G184" s="424"/>
      <c r="H184" s="424"/>
      <c r="I184" s="264"/>
      <c r="J184" s="247"/>
      <c r="K184" s="247"/>
      <c r="L184" s="247"/>
      <c r="M184" s="247"/>
      <c r="N184" s="247"/>
      <c r="O184" s="247"/>
      <c r="Q184" s="248"/>
      <c r="S184" s="336"/>
    </row>
    <row r="185" spans="1:20" ht="26.25" customHeight="1" x14ac:dyDescent="0.25">
      <c r="A185" s="257" t="s">
        <v>133</v>
      </c>
      <c r="B185" s="1" t="s">
        <v>981</v>
      </c>
      <c r="C185" s="1" t="s">
        <v>130</v>
      </c>
      <c r="D185" s="72" t="s">
        <v>294</v>
      </c>
      <c r="E185" s="5" t="s">
        <v>6</v>
      </c>
      <c r="F185" s="74">
        <v>338.55</v>
      </c>
      <c r="G185" s="74">
        <v>42.96</v>
      </c>
      <c r="H185" s="74">
        <f>F185*G185</f>
        <v>14544.108</v>
      </c>
      <c r="I185" s="353">
        <v>44.44</v>
      </c>
      <c r="J185" s="204"/>
      <c r="K185" s="204"/>
      <c r="L185" s="204"/>
      <c r="M185" s="204"/>
      <c r="N185" s="204"/>
      <c r="O185" s="204"/>
      <c r="P185" s="316"/>
      <c r="Q185" s="316"/>
      <c r="R185" s="354">
        <v>42.96</v>
      </c>
      <c r="S185" s="336">
        <f>R185*F185</f>
        <v>14544.108</v>
      </c>
      <c r="T185" s="325"/>
    </row>
    <row r="186" spans="1:20" x14ac:dyDescent="0.25">
      <c r="A186" s="278" t="s">
        <v>134</v>
      </c>
      <c r="B186" s="22" t="s">
        <v>981</v>
      </c>
      <c r="C186" s="1" t="s">
        <v>295</v>
      </c>
      <c r="D186" s="72" t="s">
        <v>296</v>
      </c>
      <c r="E186" s="5" t="s">
        <v>6</v>
      </c>
      <c r="F186" s="74">
        <v>234.16</v>
      </c>
      <c r="G186" s="74">
        <v>169.2</v>
      </c>
      <c r="H186" s="74">
        <f>F186*G186</f>
        <v>39619.871999999996</v>
      </c>
      <c r="I186" s="353">
        <v>163.26</v>
      </c>
      <c r="J186" s="204"/>
      <c r="K186" s="204"/>
      <c r="L186" s="204"/>
      <c r="M186" s="204"/>
      <c r="N186" s="204"/>
      <c r="O186" s="204"/>
      <c r="P186" s="316"/>
      <c r="Q186" s="316"/>
      <c r="R186" s="354">
        <v>169.2</v>
      </c>
      <c r="S186" s="336">
        <f>R186*F186</f>
        <v>39619.871999999996</v>
      </c>
    </row>
    <row r="187" spans="1:20" ht="23.25" x14ac:dyDescent="0.25">
      <c r="A187" s="278" t="s">
        <v>646</v>
      </c>
      <c r="B187" s="22" t="s">
        <v>981</v>
      </c>
      <c r="C187" s="22" t="s">
        <v>57</v>
      </c>
      <c r="D187" s="72" t="s">
        <v>297</v>
      </c>
      <c r="E187" s="5" t="s">
        <v>6</v>
      </c>
      <c r="F187" s="74">
        <v>179.29</v>
      </c>
      <c r="G187" s="74">
        <v>71.67</v>
      </c>
      <c r="H187" s="74">
        <f>F187*G187</f>
        <v>12849.7143</v>
      </c>
      <c r="I187" s="353">
        <v>76.040000000000006</v>
      </c>
      <c r="J187" s="204"/>
      <c r="K187" s="204"/>
      <c r="L187" s="204"/>
      <c r="M187" s="204"/>
      <c r="N187" s="204"/>
      <c r="O187" s="204"/>
      <c r="P187" s="316"/>
      <c r="Q187" s="316"/>
      <c r="R187" s="354">
        <v>71.67</v>
      </c>
      <c r="S187" s="336">
        <f>R187*F187</f>
        <v>12849.7143</v>
      </c>
    </row>
    <row r="188" spans="1:20" ht="23.25" x14ac:dyDescent="0.25">
      <c r="A188" s="278" t="s">
        <v>647</v>
      </c>
      <c r="B188" s="22" t="s">
        <v>981</v>
      </c>
      <c r="C188" s="22" t="s">
        <v>59</v>
      </c>
      <c r="D188" s="72" t="s">
        <v>298</v>
      </c>
      <c r="E188" s="5" t="s">
        <v>6</v>
      </c>
      <c r="F188" s="74">
        <v>338.55</v>
      </c>
      <c r="G188" s="74">
        <v>50.34</v>
      </c>
      <c r="H188" s="74">
        <f>F188*G188</f>
        <v>17042.607</v>
      </c>
      <c r="I188" s="353">
        <v>51.92</v>
      </c>
      <c r="J188" s="204"/>
      <c r="K188" s="204"/>
      <c r="L188" s="204"/>
      <c r="M188" s="204"/>
      <c r="N188" s="204"/>
      <c r="O188" s="204"/>
      <c r="P188" s="316"/>
      <c r="Q188" s="316"/>
      <c r="R188" s="354">
        <v>50.34</v>
      </c>
      <c r="S188" s="336">
        <f>R188*F188</f>
        <v>17042.607</v>
      </c>
    </row>
    <row r="189" spans="1:20" x14ac:dyDescent="0.25">
      <c r="A189" s="425" t="s">
        <v>135</v>
      </c>
      <c r="B189" s="426"/>
      <c r="C189" s="426"/>
      <c r="D189" s="426"/>
      <c r="E189" s="426"/>
      <c r="F189" s="426"/>
      <c r="G189" s="427"/>
      <c r="H189" s="61">
        <f>SUM(H185:H188)</f>
        <v>84056.301300000006</v>
      </c>
      <c r="I189" s="252"/>
      <c r="J189" s="247"/>
      <c r="K189" s="247"/>
      <c r="L189" s="247"/>
      <c r="M189" s="247"/>
      <c r="N189" s="247"/>
      <c r="O189" s="247"/>
      <c r="Q189" s="248"/>
      <c r="S189" s="337">
        <f>SUM(S185:S188)</f>
        <v>84056.301300000006</v>
      </c>
    </row>
    <row r="190" spans="1:20" x14ac:dyDescent="0.25">
      <c r="A190" s="432" t="s">
        <v>892</v>
      </c>
      <c r="B190" s="433"/>
      <c r="C190" s="433"/>
      <c r="D190" s="434"/>
      <c r="E190" s="434"/>
      <c r="F190" s="434"/>
      <c r="G190" s="434"/>
      <c r="H190" s="162">
        <f>H189</f>
        <v>84056.301300000006</v>
      </c>
      <c r="I190" s="252"/>
      <c r="J190" s="247"/>
      <c r="K190" s="247"/>
      <c r="L190" s="247"/>
      <c r="M190" s="247"/>
      <c r="N190" s="247"/>
      <c r="O190" s="247"/>
      <c r="Q190" s="248"/>
      <c r="S190" s="342">
        <f>SUM(S189)</f>
        <v>84056.301300000006</v>
      </c>
    </row>
    <row r="191" spans="1:20" x14ac:dyDescent="0.25">
      <c r="A191" s="278" t="s">
        <v>137</v>
      </c>
      <c r="B191" s="22"/>
      <c r="C191" s="161"/>
      <c r="D191" s="453" t="s">
        <v>16</v>
      </c>
      <c r="E191" s="454"/>
      <c r="F191" s="454"/>
      <c r="G191" s="454"/>
      <c r="H191" s="455"/>
      <c r="I191" s="252"/>
      <c r="J191" s="247"/>
      <c r="K191" s="247"/>
      <c r="L191" s="247"/>
      <c r="M191" s="247"/>
      <c r="N191" s="247"/>
      <c r="O191" s="247"/>
      <c r="Q191" s="248"/>
      <c r="S191" s="336"/>
    </row>
    <row r="192" spans="1:20" x14ac:dyDescent="0.25">
      <c r="A192" s="278" t="s">
        <v>138</v>
      </c>
      <c r="B192" s="22" t="s">
        <v>981</v>
      </c>
      <c r="C192" s="22" t="s">
        <v>60</v>
      </c>
      <c r="D192" s="163" t="s">
        <v>1041</v>
      </c>
      <c r="E192" s="111" t="s">
        <v>8</v>
      </c>
      <c r="F192" s="383">
        <v>34.200000000000003</v>
      </c>
      <c r="G192" s="147">
        <v>131.07</v>
      </c>
      <c r="H192" s="147">
        <f>F192*G192</f>
        <v>4482.5940000000001</v>
      </c>
      <c r="I192" s="273">
        <v>105.63</v>
      </c>
      <c r="J192" s="247"/>
      <c r="K192" s="247"/>
      <c r="L192" s="247"/>
      <c r="M192" s="247"/>
      <c r="N192" s="247"/>
      <c r="O192" s="247"/>
      <c r="Q192" s="248"/>
      <c r="R192" s="354">
        <v>131.07</v>
      </c>
      <c r="S192" s="336">
        <f>R192*F192</f>
        <v>4482.5940000000001</v>
      </c>
    </row>
    <row r="193" spans="1:19" ht="23.25" x14ac:dyDescent="0.25">
      <c r="A193" s="278" t="s">
        <v>139</v>
      </c>
      <c r="B193" s="22" t="s">
        <v>981</v>
      </c>
      <c r="C193" s="22" t="s">
        <v>61</v>
      </c>
      <c r="D193" s="72" t="s">
        <v>978</v>
      </c>
      <c r="E193" s="9" t="s">
        <v>8</v>
      </c>
      <c r="F193" s="241">
        <v>342</v>
      </c>
      <c r="G193" s="12">
        <v>18.87</v>
      </c>
      <c r="H193" s="12">
        <f>F193*G193</f>
        <v>6453.54</v>
      </c>
      <c r="I193" s="273">
        <v>17.88</v>
      </c>
      <c r="J193" s="247"/>
      <c r="K193" s="247"/>
      <c r="L193" s="247"/>
      <c r="M193" s="247"/>
      <c r="N193" s="247"/>
      <c r="O193" s="247"/>
      <c r="Q193" s="248"/>
      <c r="R193" s="354">
        <v>18.87</v>
      </c>
      <c r="S193" s="336">
        <f>R193*F193</f>
        <v>6453.54</v>
      </c>
    </row>
    <row r="194" spans="1:19" ht="23.25" x14ac:dyDescent="0.25">
      <c r="A194" s="278" t="s">
        <v>140</v>
      </c>
      <c r="B194" s="22" t="s">
        <v>982</v>
      </c>
      <c r="C194" s="22" t="s">
        <v>1039</v>
      </c>
      <c r="D194" s="72" t="s">
        <v>1038</v>
      </c>
      <c r="E194" s="9" t="s">
        <v>8</v>
      </c>
      <c r="F194" s="241">
        <v>342</v>
      </c>
      <c r="G194" s="12">
        <v>1.42</v>
      </c>
      <c r="H194" s="12">
        <f>F194*G194</f>
        <v>485.64</v>
      </c>
      <c r="I194" s="260">
        <v>1.35</v>
      </c>
      <c r="J194" s="247"/>
      <c r="K194" s="247"/>
      <c r="L194" s="247"/>
      <c r="M194" s="247"/>
      <c r="N194" s="247"/>
      <c r="O194" s="247"/>
      <c r="Q194" s="248"/>
      <c r="R194" s="356">
        <v>1.42</v>
      </c>
      <c r="S194" s="336">
        <f>R194*F194</f>
        <v>485.64</v>
      </c>
    </row>
    <row r="195" spans="1:19" x14ac:dyDescent="0.25">
      <c r="A195" s="278" t="s">
        <v>1040</v>
      </c>
      <c r="B195" s="22" t="s">
        <v>982</v>
      </c>
      <c r="C195" s="216" t="s">
        <v>1196</v>
      </c>
      <c r="D195" s="72" t="s">
        <v>1042</v>
      </c>
      <c r="E195" s="9" t="s">
        <v>8</v>
      </c>
      <c r="F195" s="241">
        <v>251.4</v>
      </c>
      <c r="G195" s="12">
        <v>156.32</v>
      </c>
      <c r="H195" s="12">
        <f>F195*G195</f>
        <v>39298.847999999998</v>
      </c>
      <c r="I195" s="260">
        <v>155.55000000000001</v>
      </c>
      <c r="J195" s="289" t="s">
        <v>1196</v>
      </c>
      <c r="K195" s="247"/>
      <c r="L195" s="247"/>
      <c r="M195" s="247"/>
      <c r="N195" s="247"/>
      <c r="O195" s="247"/>
      <c r="Q195" s="248"/>
      <c r="R195" s="356">
        <v>156.32</v>
      </c>
      <c r="S195" s="336">
        <f>R195*F195</f>
        <v>39298.847999999998</v>
      </c>
    </row>
    <row r="196" spans="1:19" x14ac:dyDescent="0.25">
      <c r="A196" s="425" t="s">
        <v>141</v>
      </c>
      <c r="B196" s="426"/>
      <c r="C196" s="426"/>
      <c r="D196" s="426"/>
      <c r="E196" s="426"/>
      <c r="F196" s="426"/>
      <c r="G196" s="427"/>
      <c r="H196" s="61">
        <f>SUM(H192:H195)</f>
        <v>50720.621999999996</v>
      </c>
      <c r="I196" s="252"/>
      <c r="J196" s="247"/>
      <c r="K196" s="247"/>
      <c r="L196" s="247"/>
      <c r="M196" s="247"/>
      <c r="N196" s="247"/>
      <c r="O196" s="247"/>
      <c r="Q196" s="248"/>
      <c r="S196" s="337">
        <f>SUM(S192:S195)</f>
        <v>50720.621999999996</v>
      </c>
    </row>
    <row r="197" spans="1:19" x14ac:dyDescent="0.25">
      <c r="A197" s="432" t="s">
        <v>893</v>
      </c>
      <c r="B197" s="433"/>
      <c r="C197" s="433"/>
      <c r="D197" s="433"/>
      <c r="E197" s="433"/>
      <c r="F197" s="433"/>
      <c r="G197" s="433"/>
      <c r="H197" s="3">
        <f>H196</f>
        <v>50720.621999999996</v>
      </c>
      <c r="I197" s="252"/>
      <c r="J197" s="247"/>
      <c r="K197" s="247"/>
      <c r="L197" s="247"/>
      <c r="M197" s="247"/>
      <c r="N197" s="247"/>
      <c r="O197" s="247"/>
      <c r="Q197" s="248"/>
      <c r="S197" s="342">
        <f>SUM(S196)</f>
        <v>50720.621999999996</v>
      </c>
    </row>
    <row r="198" spans="1:19" x14ac:dyDescent="0.25">
      <c r="A198" s="278" t="s">
        <v>144</v>
      </c>
      <c r="B198" s="22"/>
      <c r="C198" s="22"/>
      <c r="D198" s="423" t="s">
        <v>17</v>
      </c>
      <c r="E198" s="424"/>
      <c r="F198" s="424"/>
      <c r="G198" s="424"/>
      <c r="H198" s="424"/>
      <c r="I198" s="252"/>
      <c r="J198" s="247"/>
      <c r="K198" s="247"/>
      <c r="L198" s="247"/>
      <c r="M198" s="247"/>
      <c r="N198" s="247"/>
      <c r="O198" s="247"/>
      <c r="Q198" s="248"/>
      <c r="S198" s="336"/>
    </row>
    <row r="199" spans="1:19" x14ac:dyDescent="0.25">
      <c r="A199" s="278" t="s">
        <v>468</v>
      </c>
      <c r="B199" s="9"/>
      <c r="C199" s="9"/>
      <c r="D199" s="26" t="s">
        <v>128</v>
      </c>
      <c r="E199" s="9"/>
      <c r="F199" s="241"/>
      <c r="G199" s="12"/>
      <c r="H199" s="12"/>
      <c r="I199" s="252"/>
      <c r="J199" s="247"/>
      <c r="K199" s="247"/>
      <c r="L199" s="247"/>
      <c r="M199" s="247"/>
      <c r="N199" s="247"/>
      <c r="O199" s="247"/>
      <c r="Q199" s="248"/>
      <c r="S199" s="336"/>
    </row>
    <row r="200" spans="1:19" x14ac:dyDescent="0.25">
      <c r="A200" s="278" t="s">
        <v>469</v>
      </c>
      <c r="B200" s="22" t="s">
        <v>981</v>
      </c>
      <c r="C200" s="22" t="s">
        <v>65</v>
      </c>
      <c r="D200" s="24" t="s">
        <v>64</v>
      </c>
      <c r="E200" s="9" t="s">
        <v>6</v>
      </c>
      <c r="F200" s="241">
        <v>6725.49</v>
      </c>
      <c r="G200" s="12">
        <v>4.8600000000000003</v>
      </c>
      <c r="H200" s="12">
        <f>F200*G200</f>
        <v>32685.881400000002</v>
      </c>
      <c r="I200" s="273">
        <v>3.61</v>
      </c>
      <c r="J200" s="247"/>
      <c r="K200" s="247"/>
      <c r="L200" s="247"/>
      <c r="M200" s="247"/>
      <c r="N200" s="247"/>
      <c r="O200" s="247"/>
      <c r="Q200" s="248"/>
      <c r="R200" s="354">
        <v>4.8600000000000003</v>
      </c>
      <c r="S200" s="336">
        <f>R200*F200</f>
        <v>32685.881400000002</v>
      </c>
    </row>
    <row r="201" spans="1:19" ht="23.25" x14ac:dyDescent="0.25">
      <c r="A201" s="278" t="s">
        <v>470</v>
      </c>
      <c r="B201" s="22" t="s">
        <v>981</v>
      </c>
      <c r="C201" s="22" t="s">
        <v>63</v>
      </c>
      <c r="D201" s="72" t="s">
        <v>293</v>
      </c>
      <c r="E201" s="9" t="s">
        <v>6</v>
      </c>
      <c r="F201" s="241">
        <v>6725.49</v>
      </c>
      <c r="G201" s="12">
        <v>13.42</v>
      </c>
      <c r="H201" s="12">
        <f>F201*G201</f>
        <v>90256.075799999991</v>
      </c>
      <c r="I201" s="273">
        <v>17.71</v>
      </c>
      <c r="J201" s="247"/>
      <c r="K201" s="247"/>
      <c r="L201" s="247"/>
      <c r="M201" s="247"/>
      <c r="N201" s="247"/>
      <c r="O201" s="247"/>
      <c r="Q201" s="248"/>
      <c r="R201" s="354">
        <v>13.42</v>
      </c>
      <c r="S201" s="336">
        <f>R201*F201</f>
        <v>90256.075799999991</v>
      </c>
    </row>
    <row r="202" spans="1:19" ht="23.25" x14ac:dyDescent="0.25">
      <c r="A202" s="278" t="s">
        <v>471</v>
      </c>
      <c r="B202" s="22" t="s">
        <v>981</v>
      </c>
      <c r="C202" s="22" t="s">
        <v>289</v>
      </c>
      <c r="D202" s="72" t="s">
        <v>288</v>
      </c>
      <c r="E202" s="9" t="s">
        <v>6</v>
      </c>
      <c r="F202" s="241">
        <v>478.01</v>
      </c>
      <c r="G202" s="12">
        <v>28.65</v>
      </c>
      <c r="H202" s="12">
        <f>F202*G202</f>
        <v>13694.986499999999</v>
      </c>
      <c r="I202" s="273">
        <v>29.26</v>
      </c>
      <c r="J202" s="247"/>
      <c r="K202" s="247"/>
      <c r="L202" s="247"/>
      <c r="M202" s="247"/>
      <c r="N202" s="247"/>
      <c r="O202" s="247"/>
      <c r="Q202" s="248"/>
      <c r="R202" s="354">
        <v>28.65</v>
      </c>
      <c r="S202" s="336">
        <f>R202*F202</f>
        <v>13694.986499999999</v>
      </c>
    </row>
    <row r="203" spans="1:19" x14ac:dyDescent="0.25">
      <c r="A203" s="425" t="s">
        <v>914</v>
      </c>
      <c r="B203" s="426"/>
      <c r="C203" s="426"/>
      <c r="D203" s="426"/>
      <c r="E203" s="426"/>
      <c r="F203" s="426"/>
      <c r="G203" s="427"/>
      <c r="H203" s="61">
        <f>SUM(H200:H202)</f>
        <v>136636.9437</v>
      </c>
      <c r="I203" s="252"/>
      <c r="J203" s="247"/>
      <c r="K203" s="247"/>
      <c r="L203" s="247"/>
      <c r="M203" s="247"/>
      <c r="N203" s="247"/>
      <c r="O203" s="247"/>
      <c r="Q203" s="248"/>
      <c r="S203" s="337">
        <f>SUM(S200:S202)</f>
        <v>136636.9437</v>
      </c>
    </row>
    <row r="204" spans="1:19" x14ac:dyDescent="0.25">
      <c r="A204" s="278" t="s">
        <v>648</v>
      </c>
      <c r="B204" s="9"/>
      <c r="C204" s="9"/>
      <c r="D204" s="26" t="s">
        <v>136</v>
      </c>
      <c r="E204" s="9"/>
      <c r="F204" s="241"/>
      <c r="G204" s="12"/>
      <c r="H204" s="12"/>
      <c r="I204" s="252"/>
      <c r="J204" s="247"/>
      <c r="K204" s="247"/>
      <c r="L204" s="247"/>
      <c r="M204" s="247"/>
      <c r="N204" s="247"/>
      <c r="O204" s="247"/>
      <c r="Q204" s="248"/>
      <c r="S204" s="336"/>
    </row>
    <row r="205" spans="1:19" ht="23.25" x14ac:dyDescent="0.25">
      <c r="A205" s="278" t="s">
        <v>649</v>
      </c>
      <c r="B205" s="22" t="s">
        <v>981</v>
      </c>
      <c r="C205" s="22" t="s">
        <v>291</v>
      </c>
      <c r="D205" s="72" t="s">
        <v>292</v>
      </c>
      <c r="E205" s="9" t="s">
        <v>6</v>
      </c>
      <c r="F205" s="241">
        <v>2428.33</v>
      </c>
      <c r="G205" s="12">
        <v>3.8</v>
      </c>
      <c r="H205" s="12">
        <f>F205*G205</f>
        <v>9227.6539999999986</v>
      </c>
      <c r="I205" s="273">
        <v>3.85</v>
      </c>
      <c r="J205" s="247"/>
      <c r="K205" s="247"/>
      <c r="L205" s="247"/>
      <c r="M205" s="247"/>
      <c r="N205" s="247"/>
      <c r="O205" s="247"/>
      <c r="Q205" s="248"/>
      <c r="R205" s="354">
        <v>3.8</v>
      </c>
      <c r="S205" s="336">
        <f>R205*F205</f>
        <v>9227.6539999999986</v>
      </c>
    </row>
    <row r="206" spans="1:19" ht="23.25" x14ac:dyDescent="0.25">
      <c r="A206" s="278" t="s">
        <v>650</v>
      </c>
      <c r="B206" s="22" t="s">
        <v>981</v>
      </c>
      <c r="C206" s="22" t="s">
        <v>280</v>
      </c>
      <c r="D206" s="72" t="s">
        <v>293</v>
      </c>
      <c r="E206" s="9" t="s">
        <v>6</v>
      </c>
      <c r="F206" s="241">
        <v>2428.33</v>
      </c>
      <c r="G206" s="12">
        <v>13.42</v>
      </c>
      <c r="H206" s="12">
        <f>F206*G206</f>
        <v>32588.188599999998</v>
      </c>
      <c r="I206" s="273">
        <v>17.71</v>
      </c>
      <c r="J206" s="247"/>
      <c r="K206" s="247"/>
      <c r="L206" s="247"/>
      <c r="M206" s="247"/>
      <c r="N206" s="247"/>
      <c r="O206" s="247"/>
      <c r="Q206" s="248"/>
      <c r="R206" s="354">
        <v>13.42</v>
      </c>
      <c r="S206" s="336">
        <f>R206*F206</f>
        <v>32588.188599999998</v>
      </c>
    </row>
    <row r="207" spans="1:19" x14ac:dyDescent="0.25">
      <c r="A207" s="425" t="s">
        <v>915</v>
      </c>
      <c r="B207" s="426"/>
      <c r="C207" s="426"/>
      <c r="D207" s="426"/>
      <c r="E207" s="426"/>
      <c r="F207" s="426"/>
      <c r="G207" s="427"/>
      <c r="H207" s="61">
        <f>SUM(H205:H206)</f>
        <v>41815.842599999996</v>
      </c>
      <c r="I207" s="252"/>
      <c r="J207" s="247"/>
      <c r="K207" s="247"/>
      <c r="L207" s="247"/>
      <c r="M207" s="247"/>
      <c r="N207" s="247"/>
      <c r="O207" s="247"/>
      <c r="Q207" s="248"/>
      <c r="S207" s="337">
        <f>SUM(S205:S206)</f>
        <v>41815.842599999996</v>
      </c>
    </row>
    <row r="208" spans="1:19" x14ac:dyDescent="0.25">
      <c r="A208" s="278" t="s">
        <v>651</v>
      </c>
      <c r="B208" s="9"/>
      <c r="C208" s="9"/>
      <c r="D208" s="26" t="s">
        <v>51</v>
      </c>
      <c r="E208" s="9"/>
      <c r="F208" s="241"/>
      <c r="G208" s="12"/>
      <c r="H208" s="12"/>
      <c r="I208" s="252"/>
      <c r="J208" s="247"/>
      <c r="K208" s="247"/>
      <c r="L208" s="247"/>
      <c r="M208" s="247"/>
      <c r="N208" s="247"/>
      <c r="O208" s="247"/>
      <c r="Q208" s="248"/>
      <c r="S208" s="336"/>
    </row>
    <row r="209" spans="1:19" x14ac:dyDescent="0.25">
      <c r="A209" s="278" t="s">
        <v>652</v>
      </c>
      <c r="B209" s="22" t="s">
        <v>981</v>
      </c>
      <c r="C209" s="22" t="s">
        <v>66</v>
      </c>
      <c r="D209" s="24" t="s">
        <v>67</v>
      </c>
      <c r="E209" s="9" t="s">
        <v>6</v>
      </c>
      <c r="F209" s="241">
        <v>2250.19</v>
      </c>
      <c r="G209" s="12">
        <v>6.06</v>
      </c>
      <c r="H209" s="12">
        <f>F209*G209</f>
        <v>13636.151399999999</v>
      </c>
      <c r="I209" s="273">
        <v>4.17</v>
      </c>
      <c r="J209" s="247"/>
      <c r="K209" s="247"/>
      <c r="L209" s="247"/>
      <c r="M209" s="247"/>
      <c r="N209" s="247"/>
      <c r="O209" s="247"/>
      <c r="Q209" s="248"/>
      <c r="R209" s="354">
        <v>6.06</v>
      </c>
      <c r="S209" s="336">
        <f>R209*F209</f>
        <v>13636.151399999999</v>
      </c>
    </row>
    <row r="210" spans="1:19" ht="23.25" x14ac:dyDescent="0.25">
      <c r="A210" s="278" t="s">
        <v>653</v>
      </c>
      <c r="B210" s="22" t="s">
        <v>981</v>
      </c>
      <c r="C210" s="22" t="s">
        <v>283</v>
      </c>
      <c r="D210" s="72" t="s">
        <v>282</v>
      </c>
      <c r="E210" s="9" t="s">
        <v>6</v>
      </c>
      <c r="F210" s="241">
        <v>2250.19</v>
      </c>
      <c r="G210" s="12">
        <v>16.34</v>
      </c>
      <c r="H210" s="12">
        <f>F210*G210</f>
        <v>36768.104599999999</v>
      </c>
      <c r="I210" s="273">
        <v>20.28</v>
      </c>
      <c r="J210" s="247"/>
      <c r="K210" s="247"/>
      <c r="L210" s="247"/>
      <c r="M210" s="247"/>
      <c r="N210" s="247"/>
      <c r="O210" s="247"/>
      <c r="Q210" s="248"/>
      <c r="R210" s="354">
        <v>16.34</v>
      </c>
      <c r="S210" s="336">
        <f>R210*F210</f>
        <v>36768.104599999999</v>
      </c>
    </row>
    <row r="211" spans="1:19" x14ac:dyDescent="0.25">
      <c r="A211" s="425" t="s">
        <v>916</v>
      </c>
      <c r="B211" s="426"/>
      <c r="C211" s="426"/>
      <c r="D211" s="426"/>
      <c r="E211" s="426"/>
      <c r="F211" s="426"/>
      <c r="G211" s="427"/>
      <c r="H211" s="61">
        <f>SUM(H209:H210)</f>
        <v>50404.255999999994</v>
      </c>
      <c r="I211" s="252"/>
      <c r="J211" s="247"/>
      <c r="K211" s="247"/>
      <c r="L211" s="247"/>
      <c r="M211" s="247"/>
      <c r="N211" s="247"/>
      <c r="O211" s="247"/>
      <c r="Q211" s="248"/>
      <c r="S211" s="337">
        <f>SUM(S209:S210)</f>
        <v>50404.255999999994</v>
      </c>
    </row>
    <row r="212" spans="1:19" x14ac:dyDescent="0.25">
      <c r="A212" s="278" t="s">
        <v>654</v>
      </c>
      <c r="B212" s="9"/>
      <c r="C212" s="9"/>
      <c r="D212" s="26" t="s">
        <v>62</v>
      </c>
      <c r="E212" s="9"/>
      <c r="F212" s="241"/>
      <c r="G212" s="12"/>
      <c r="H212" s="12"/>
      <c r="I212" s="252"/>
      <c r="J212" s="247"/>
      <c r="K212" s="247"/>
      <c r="L212" s="247"/>
      <c r="M212" s="247"/>
      <c r="N212" s="247"/>
      <c r="O212" s="247"/>
      <c r="Q212" s="248"/>
      <c r="S212" s="336"/>
    </row>
    <row r="213" spans="1:19" ht="23.25" x14ac:dyDescent="0.25">
      <c r="A213" s="278" t="s">
        <v>655</v>
      </c>
      <c r="B213" s="22" t="s">
        <v>981</v>
      </c>
      <c r="C213" s="22" t="s">
        <v>300</v>
      </c>
      <c r="D213" s="72" t="s">
        <v>299</v>
      </c>
      <c r="E213" s="9" t="s">
        <v>6</v>
      </c>
      <c r="F213" s="241">
        <v>351.96</v>
      </c>
      <c r="G213" s="12">
        <v>24.38</v>
      </c>
      <c r="H213" s="12">
        <f>F213*G213</f>
        <v>8580.7847999999994</v>
      </c>
      <c r="I213" s="273">
        <v>23.93</v>
      </c>
      <c r="J213" s="247"/>
      <c r="K213" s="247"/>
      <c r="L213" s="247"/>
      <c r="M213" s="247"/>
      <c r="N213" s="247"/>
      <c r="O213" s="247"/>
      <c r="Q213" s="248"/>
      <c r="R213" s="354">
        <v>24.38</v>
      </c>
      <c r="S213" s="336">
        <f>R213*F213</f>
        <v>8580.7847999999994</v>
      </c>
    </row>
    <row r="214" spans="1:19" x14ac:dyDescent="0.25">
      <c r="A214" s="425" t="s">
        <v>917</v>
      </c>
      <c r="B214" s="426"/>
      <c r="C214" s="426"/>
      <c r="D214" s="426"/>
      <c r="E214" s="426"/>
      <c r="F214" s="426"/>
      <c r="G214" s="427"/>
      <c r="H214" s="61">
        <f>H213</f>
        <v>8580.7847999999994</v>
      </c>
      <c r="I214" s="252"/>
      <c r="J214" s="247"/>
      <c r="K214" s="247"/>
      <c r="L214" s="247"/>
      <c r="M214" s="247"/>
      <c r="N214" s="247"/>
      <c r="O214" s="247"/>
      <c r="Q214" s="248"/>
      <c r="S214" s="337">
        <f>SUM(S213)</f>
        <v>8580.7847999999994</v>
      </c>
    </row>
    <row r="215" spans="1:19" x14ac:dyDescent="0.25">
      <c r="A215" s="278" t="s">
        <v>656</v>
      </c>
      <c r="B215" s="9"/>
      <c r="C215" s="9"/>
      <c r="D215" s="26" t="s">
        <v>301</v>
      </c>
      <c r="E215" s="9"/>
      <c r="F215" s="241"/>
      <c r="G215" s="12"/>
      <c r="H215" s="12"/>
      <c r="I215" s="252"/>
      <c r="J215" s="247"/>
      <c r="K215" s="247"/>
      <c r="L215" s="247"/>
      <c r="M215" s="247"/>
      <c r="N215" s="247"/>
      <c r="O215" s="247"/>
      <c r="Q215" s="248"/>
      <c r="S215" s="336"/>
    </row>
    <row r="216" spans="1:19" ht="23.25" x14ac:dyDescent="0.25">
      <c r="A216" s="278" t="s">
        <v>657</v>
      </c>
      <c r="B216" s="22" t="s">
        <v>981</v>
      </c>
      <c r="C216" s="22" t="s">
        <v>305</v>
      </c>
      <c r="D216" s="72" t="s">
        <v>304</v>
      </c>
      <c r="E216" s="9" t="s">
        <v>6</v>
      </c>
      <c r="F216" s="241">
        <v>35.119999999999997</v>
      </c>
      <c r="G216" s="12">
        <v>12.7</v>
      </c>
      <c r="H216" s="12">
        <f>F216*G216</f>
        <v>446.02399999999994</v>
      </c>
      <c r="I216" s="252">
        <v>12.71</v>
      </c>
      <c r="J216" s="247" t="s">
        <v>1197</v>
      </c>
      <c r="K216" s="247"/>
      <c r="L216" s="247"/>
      <c r="M216" s="247"/>
      <c r="N216" s="247"/>
      <c r="O216" s="247"/>
      <c r="Q216" s="248"/>
      <c r="R216" s="354">
        <v>12.7</v>
      </c>
      <c r="S216" s="355">
        <f>R216*F216</f>
        <v>446.02399999999994</v>
      </c>
    </row>
    <row r="217" spans="1:19" ht="23.25" x14ac:dyDescent="0.25">
      <c r="A217" s="278" t="s">
        <v>658</v>
      </c>
      <c r="B217" s="22" t="s">
        <v>981</v>
      </c>
      <c r="C217" s="22" t="s">
        <v>303</v>
      </c>
      <c r="D217" s="72" t="s">
        <v>302</v>
      </c>
      <c r="E217" s="9" t="s">
        <v>6</v>
      </c>
      <c r="F217" s="241">
        <v>35.119999999999997</v>
      </c>
      <c r="G217" s="12">
        <v>18.3</v>
      </c>
      <c r="H217" s="12">
        <f>F217*G217</f>
        <v>642.69600000000003</v>
      </c>
      <c r="I217" s="252">
        <v>18.07</v>
      </c>
      <c r="J217" s="247" t="s">
        <v>1197</v>
      </c>
      <c r="K217" s="247"/>
      <c r="L217" s="247"/>
      <c r="M217" s="247"/>
      <c r="N217" s="247"/>
      <c r="O217" s="247"/>
      <c r="Q217" s="248"/>
      <c r="R217" s="354">
        <v>18.3</v>
      </c>
      <c r="S217" s="355">
        <f>R217*F217</f>
        <v>642.69600000000003</v>
      </c>
    </row>
    <row r="218" spans="1:19" x14ac:dyDescent="0.25">
      <c r="A218" s="425" t="s">
        <v>918</v>
      </c>
      <c r="B218" s="426"/>
      <c r="C218" s="426"/>
      <c r="D218" s="426"/>
      <c r="E218" s="426"/>
      <c r="F218" s="426"/>
      <c r="G218" s="427"/>
      <c r="H218" s="61">
        <f>SUM(H216:H217)</f>
        <v>1088.72</v>
      </c>
      <c r="I218" s="252"/>
      <c r="J218" s="247"/>
      <c r="K218" s="247"/>
      <c r="L218" s="247"/>
      <c r="M218" s="247"/>
      <c r="N218" s="247"/>
      <c r="O218" s="247"/>
      <c r="Q218" s="248"/>
      <c r="S218" s="337">
        <f>SUM(S216:S217)</f>
        <v>1088.72</v>
      </c>
    </row>
    <row r="219" spans="1:19" x14ac:dyDescent="0.25">
      <c r="A219" s="432" t="s">
        <v>894</v>
      </c>
      <c r="B219" s="433"/>
      <c r="C219" s="433"/>
      <c r="D219" s="434"/>
      <c r="E219" s="434"/>
      <c r="F219" s="434"/>
      <c r="G219" s="434"/>
      <c r="H219" s="162">
        <f>H203+H207+H211+H214+H218</f>
        <v>238526.5471</v>
      </c>
      <c r="I219" s="252"/>
      <c r="J219" s="247"/>
      <c r="K219" s="247"/>
      <c r="L219" s="247"/>
      <c r="M219" s="247"/>
      <c r="N219" s="247"/>
      <c r="O219" s="247"/>
      <c r="Q219" s="248"/>
      <c r="S219" s="342">
        <f>SUM(S218+S214+S211+S207+S203)</f>
        <v>238526.5471</v>
      </c>
    </row>
    <row r="220" spans="1:19" x14ac:dyDescent="0.25">
      <c r="A220" s="265" t="s">
        <v>149</v>
      </c>
      <c r="B220" s="29"/>
      <c r="C220" s="164"/>
      <c r="D220" s="150" t="s">
        <v>69</v>
      </c>
      <c r="E220" s="135"/>
      <c r="F220" s="380"/>
      <c r="G220" s="136"/>
      <c r="H220" s="151"/>
      <c r="I220" s="252"/>
      <c r="J220" s="247"/>
      <c r="K220" s="247"/>
      <c r="L220" s="247"/>
      <c r="M220" s="247"/>
      <c r="N220" s="247"/>
      <c r="O220" s="247"/>
      <c r="Q220" s="248"/>
      <c r="S220" s="336"/>
    </row>
    <row r="221" spans="1:19" x14ac:dyDescent="0.25">
      <c r="A221" s="265" t="s">
        <v>150</v>
      </c>
      <c r="B221" s="29"/>
      <c r="C221" s="29"/>
      <c r="D221" s="146" t="s">
        <v>19</v>
      </c>
      <c r="E221" s="165"/>
      <c r="F221" s="383"/>
      <c r="G221" s="148"/>
      <c r="H221" s="149"/>
      <c r="I221" s="252" t="s">
        <v>1197</v>
      </c>
      <c r="J221" s="247" t="s">
        <v>1198</v>
      </c>
      <c r="K221" s="247"/>
      <c r="L221" s="247"/>
      <c r="M221" s="247"/>
      <c r="N221" s="247"/>
      <c r="O221" s="247"/>
      <c r="Q221" s="248"/>
      <c r="S221" s="336"/>
    </row>
    <row r="222" spans="1:19" ht="23.25" x14ac:dyDescent="0.25">
      <c r="A222" s="265" t="s">
        <v>151</v>
      </c>
      <c r="B222" s="29" t="s">
        <v>981</v>
      </c>
      <c r="C222" s="29">
        <v>94648</v>
      </c>
      <c r="D222" s="234" t="s">
        <v>306</v>
      </c>
      <c r="E222" s="25" t="s">
        <v>8</v>
      </c>
      <c r="F222" s="241">
        <v>651.32000000000005</v>
      </c>
      <c r="G222" s="13">
        <v>13.05</v>
      </c>
      <c r="H222" s="14">
        <f t="shared" ref="H222:H267" si="14">G222*F222</f>
        <v>8499.7260000000006</v>
      </c>
      <c r="I222" s="252">
        <v>13.13</v>
      </c>
      <c r="J222" s="289">
        <v>30.82</v>
      </c>
      <c r="K222" s="247"/>
      <c r="L222" s="247"/>
      <c r="M222" s="247"/>
      <c r="N222" s="247"/>
      <c r="O222" s="247"/>
      <c r="Q222" s="248"/>
      <c r="R222" s="354">
        <v>13.05</v>
      </c>
      <c r="S222" s="336">
        <f t="shared" ref="S222:S267" si="15">R222*F222</f>
        <v>8499.7260000000006</v>
      </c>
    </row>
    <row r="223" spans="1:19" ht="23.25" x14ac:dyDescent="0.25">
      <c r="A223" s="265" t="s">
        <v>463</v>
      </c>
      <c r="B223" s="29" t="s">
        <v>981</v>
      </c>
      <c r="C223" s="29">
        <v>94649</v>
      </c>
      <c r="D223" s="234" t="s">
        <v>307</v>
      </c>
      <c r="E223" s="25" t="s">
        <v>8</v>
      </c>
      <c r="F223" s="241">
        <v>210.09</v>
      </c>
      <c r="G223" s="13">
        <v>18.32</v>
      </c>
      <c r="H223" s="14">
        <f t="shared" si="14"/>
        <v>3848.8488000000002</v>
      </c>
      <c r="I223" s="273">
        <v>18.62</v>
      </c>
      <c r="J223" s="247" t="s">
        <v>1199</v>
      </c>
      <c r="K223" s="247"/>
      <c r="L223" s="247"/>
      <c r="M223" s="247"/>
      <c r="N223" s="247"/>
      <c r="O223" s="247"/>
      <c r="Q223" s="248"/>
      <c r="R223" s="354">
        <v>18.32</v>
      </c>
      <c r="S223" s="336">
        <f t="shared" si="15"/>
        <v>3848.8488000000002</v>
      </c>
    </row>
    <row r="224" spans="1:19" ht="23.25" x14ac:dyDescent="0.25">
      <c r="A224" s="265" t="s">
        <v>464</v>
      </c>
      <c r="B224" s="29" t="s">
        <v>981</v>
      </c>
      <c r="C224" s="29">
        <v>94650</v>
      </c>
      <c r="D224" s="234" t="s">
        <v>308</v>
      </c>
      <c r="E224" s="25" t="s">
        <v>8</v>
      </c>
      <c r="F224" s="241">
        <v>12.66</v>
      </c>
      <c r="G224" s="13">
        <v>27.29</v>
      </c>
      <c r="H224" s="14">
        <f t="shared" si="14"/>
        <v>345.4914</v>
      </c>
      <c r="I224" s="273">
        <v>27.74</v>
      </c>
      <c r="J224" s="247"/>
      <c r="K224" s="247"/>
      <c r="L224" s="247"/>
      <c r="M224" s="247"/>
      <c r="N224" s="247"/>
      <c r="O224" s="247"/>
      <c r="Q224" s="248"/>
      <c r="R224" s="354">
        <v>27.29</v>
      </c>
      <c r="S224" s="336">
        <f t="shared" si="15"/>
        <v>345.4914</v>
      </c>
    </row>
    <row r="225" spans="1:19" ht="23.25" x14ac:dyDescent="0.25">
      <c r="A225" s="265" t="s">
        <v>465</v>
      </c>
      <c r="B225" s="29" t="s">
        <v>981</v>
      </c>
      <c r="C225" s="29">
        <v>94651</v>
      </c>
      <c r="D225" s="234" t="s">
        <v>309</v>
      </c>
      <c r="E225" s="25" t="s">
        <v>8</v>
      </c>
      <c r="F225" s="241">
        <v>4.8099999999999996</v>
      </c>
      <c r="G225" s="13">
        <v>28.77</v>
      </c>
      <c r="H225" s="14">
        <f t="shared" si="14"/>
        <v>138.38369999999998</v>
      </c>
      <c r="I225" s="273">
        <v>29.27</v>
      </c>
      <c r="J225" s="247"/>
      <c r="K225" s="247"/>
      <c r="L225" s="247"/>
      <c r="M225" s="247"/>
      <c r="N225" s="247"/>
      <c r="O225" s="247"/>
      <c r="Q225" s="248"/>
      <c r="R225" s="354">
        <v>28.77</v>
      </c>
      <c r="S225" s="336">
        <f t="shared" si="15"/>
        <v>138.38369999999998</v>
      </c>
    </row>
    <row r="226" spans="1:19" ht="23.25" x14ac:dyDescent="0.25">
      <c r="A226" s="265" t="s">
        <v>466</v>
      </c>
      <c r="B226" s="29" t="s">
        <v>981</v>
      </c>
      <c r="C226" s="29">
        <v>94652</v>
      </c>
      <c r="D226" s="234" t="s">
        <v>313</v>
      </c>
      <c r="E226" s="25" t="s">
        <v>8</v>
      </c>
      <c r="F226" s="241">
        <v>2.34</v>
      </c>
      <c r="G226" s="13">
        <v>46.14</v>
      </c>
      <c r="H226" s="14">
        <f t="shared" si="14"/>
        <v>107.96759999999999</v>
      </c>
      <c r="I226" s="273">
        <v>46.94</v>
      </c>
      <c r="J226" s="247"/>
      <c r="K226" s="247"/>
      <c r="L226" s="247"/>
      <c r="M226" s="247"/>
      <c r="N226" s="247"/>
      <c r="O226" s="247"/>
      <c r="Q226" s="248"/>
      <c r="R226" s="354">
        <v>46.14</v>
      </c>
      <c r="S226" s="336">
        <f t="shared" si="15"/>
        <v>107.96759999999999</v>
      </c>
    </row>
    <row r="227" spans="1:19" ht="34.5" x14ac:dyDescent="0.25">
      <c r="A227" s="265" t="s">
        <v>467</v>
      </c>
      <c r="B227" s="29" t="s">
        <v>981</v>
      </c>
      <c r="C227" s="29">
        <v>92364</v>
      </c>
      <c r="D227" s="234" t="s">
        <v>310</v>
      </c>
      <c r="E227" s="25" t="s">
        <v>8</v>
      </c>
      <c r="F227" s="74">
        <v>5.0199999999999996</v>
      </c>
      <c r="G227" s="27">
        <v>61.67</v>
      </c>
      <c r="H227" s="6">
        <f t="shared" si="14"/>
        <v>309.58339999999998</v>
      </c>
      <c r="I227" s="353">
        <v>62.81</v>
      </c>
      <c r="J227" s="204"/>
      <c r="K227" s="204"/>
      <c r="L227" s="204"/>
      <c r="M227" s="204"/>
      <c r="N227" s="204"/>
      <c r="O227" s="204"/>
      <c r="P227" s="316"/>
      <c r="Q227" s="316"/>
      <c r="R227" s="403">
        <v>61.67</v>
      </c>
      <c r="S227" s="336">
        <f t="shared" si="15"/>
        <v>309.58339999999998</v>
      </c>
    </row>
    <row r="228" spans="1:19" ht="34.5" x14ac:dyDescent="0.25">
      <c r="A228" s="265" t="s">
        <v>684</v>
      </c>
      <c r="B228" s="29" t="s">
        <v>981</v>
      </c>
      <c r="C228" s="29">
        <v>92365</v>
      </c>
      <c r="D228" s="234" t="s">
        <v>311</v>
      </c>
      <c r="E228" s="25" t="s">
        <v>8</v>
      </c>
      <c r="F228" s="74">
        <v>3.45</v>
      </c>
      <c r="G228" s="27">
        <v>70.819999999999993</v>
      </c>
      <c r="H228" s="6">
        <f t="shared" si="14"/>
        <v>244.32899999999998</v>
      </c>
      <c r="I228" s="353">
        <v>72.16</v>
      </c>
      <c r="J228" s="204"/>
      <c r="K228" s="204"/>
      <c r="L228" s="204"/>
      <c r="M228" s="204"/>
      <c r="N228" s="204"/>
      <c r="O228" s="204"/>
      <c r="P228" s="316"/>
      <c r="Q228" s="316"/>
      <c r="R228" s="403">
        <v>70.819999999999993</v>
      </c>
      <c r="S228" s="336">
        <f t="shared" si="15"/>
        <v>244.32899999999998</v>
      </c>
    </row>
    <row r="229" spans="1:19" ht="23.25" x14ac:dyDescent="0.25">
      <c r="A229" s="265" t="s">
        <v>685</v>
      </c>
      <c r="B229" s="29" t="s">
        <v>981</v>
      </c>
      <c r="C229" s="29">
        <v>92341</v>
      </c>
      <c r="D229" s="234" t="s">
        <v>312</v>
      </c>
      <c r="E229" s="25" t="s">
        <v>8</v>
      </c>
      <c r="F229" s="241">
        <v>8.11</v>
      </c>
      <c r="G229" s="13">
        <v>144.85</v>
      </c>
      <c r="H229" s="14">
        <f t="shared" si="14"/>
        <v>1174.7334999999998</v>
      </c>
      <c r="I229" s="273">
        <v>116.6</v>
      </c>
      <c r="J229" s="247"/>
      <c r="K229" s="247"/>
      <c r="L229" s="247"/>
      <c r="M229" s="247"/>
      <c r="N229" s="247"/>
      <c r="O229" s="247"/>
      <c r="Q229" s="248"/>
      <c r="R229" s="354">
        <v>144.85</v>
      </c>
      <c r="S229" s="336">
        <f t="shared" si="15"/>
        <v>1174.7334999999998</v>
      </c>
    </row>
    <row r="230" spans="1:19" x14ac:dyDescent="0.25">
      <c r="A230" s="265" t="s">
        <v>686</v>
      </c>
      <c r="B230" s="29" t="s">
        <v>981</v>
      </c>
      <c r="C230" s="1" t="s">
        <v>1220</v>
      </c>
      <c r="D230" s="234" t="s">
        <v>314</v>
      </c>
      <c r="E230" s="25" t="s">
        <v>12</v>
      </c>
      <c r="F230" s="241">
        <v>6</v>
      </c>
      <c r="G230" s="13">
        <v>46.12</v>
      </c>
      <c r="H230" s="14">
        <f t="shared" si="14"/>
        <v>276.71999999999997</v>
      </c>
      <c r="I230" s="273">
        <v>45.05</v>
      </c>
      <c r="J230" s="247">
        <v>92670</v>
      </c>
      <c r="K230" s="247"/>
      <c r="L230" s="247"/>
      <c r="M230" s="247"/>
      <c r="N230" s="247"/>
      <c r="O230" s="247"/>
      <c r="Q230" s="248"/>
      <c r="R230" s="354">
        <v>46.12</v>
      </c>
      <c r="S230" s="336">
        <f t="shared" si="15"/>
        <v>276.71999999999997</v>
      </c>
    </row>
    <row r="231" spans="1:19" x14ac:dyDescent="0.25">
      <c r="A231" s="265" t="s">
        <v>687</v>
      </c>
      <c r="B231" s="29" t="s">
        <v>981</v>
      </c>
      <c r="C231" s="1" t="s">
        <v>1276</v>
      </c>
      <c r="D231" s="234" t="s">
        <v>315</v>
      </c>
      <c r="E231" s="25" t="s">
        <v>12</v>
      </c>
      <c r="F231" s="241">
        <v>5</v>
      </c>
      <c r="G231" s="13">
        <v>57.5</v>
      </c>
      <c r="H231" s="14">
        <f t="shared" si="14"/>
        <v>287.5</v>
      </c>
      <c r="I231" s="273">
        <v>56.03</v>
      </c>
      <c r="J231" s="247">
        <v>92673</v>
      </c>
      <c r="K231" s="247"/>
      <c r="L231" s="247"/>
      <c r="M231" s="247"/>
      <c r="N231" s="247"/>
      <c r="O231" s="247"/>
      <c r="Q231" s="248"/>
      <c r="R231" s="354">
        <v>57.5</v>
      </c>
      <c r="S231" s="336">
        <f t="shared" si="15"/>
        <v>287.5</v>
      </c>
    </row>
    <row r="232" spans="1:19" x14ac:dyDescent="0.25">
      <c r="A232" s="265" t="s">
        <v>688</v>
      </c>
      <c r="B232" s="29" t="s">
        <v>981</v>
      </c>
      <c r="C232" s="1" t="s">
        <v>1221</v>
      </c>
      <c r="D232" s="234" t="s">
        <v>316</v>
      </c>
      <c r="E232" s="25" t="s">
        <v>12</v>
      </c>
      <c r="F232" s="241">
        <v>4</v>
      </c>
      <c r="G232" s="13">
        <v>89.67</v>
      </c>
      <c r="H232" s="14">
        <f t="shared" si="14"/>
        <v>358.68</v>
      </c>
      <c r="I232" s="273">
        <v>87.07</v>
      </c>
      <c r="J232" s="247">
        <v>92676</v>
      </c>
      <c r="K232" s="247"/>
      <c r="L232" s="247">
        <v>87.07</v>
      </c>
      <c r="M232" s="247"/>
      <c r="N232" s="247"/>
      <c r="O232" s="247"/>
      <c r="Q232" s="248"/>
      <c r="R232" s="354">
        <v>89.67</v>
      </c>
      <c r="S232" s="336">
        <f t="shared" si="15"/>
        <v>358.68</v>
      </c>
    </row>
    <row r="233" spans="1:19" x14ac:dyDescent="0.25">
      <c r="A233" s="265" t="s">
        <v>689</v>
      </c>
      <c r="B233" s="29" t="s">
        <v>981</v>
      </c>
      <c r="C233" s="29">
        <v>92637</v>
      </c>
      <c r="D233" s="234" t="s">
        <v>317</v>
      </c>
      <c r="E233" s="25" t="s">
        <v>12</v>
      </c>
      <c r="F233" s="241">
        <v>1</v>
      </c>
      <c r="G233" s="13">
        <v>86.75</v>
      </c>
      <c r="H233" s="14">
        <f t="shared" si="14"/>
        <v>86.75</v>
      </c>
      <c r="I233" s="273">
        <v>84.93</v>
      </c>
      <c r="J233" s="247"/>
      <c r="K233" s="247"/>
      <c r="L233" s="247"/>
      <c r="M233" s="247"/>
      <c r="N233" s="247"/>
      <c r="O233" s="247"/>
      <c r="Q233" s="248"/>
      <c r="R233" s="354">
        <v>86.75</v>
      </c>
      <c r="S233" s="336">
        <f t="shared" si="15"/>
        <v>86.75</v>
      </c>
    </row>
    <row r="234" spans="1:19" x14ac:dyDescent="0.25">
      <c r="A234" s="265" t="s">
        <v>690</v>
      </c>
      <c r="B234" s="29" t="s">
        <v>981</v>
      </c>
      <c r="C234" s="29">
        <v>92638</v>
      </c>
      <c r="D234" s="234" t="s">
        <v>318</v>
      </c>
      <c r="E234" s="25" t="s">
        <v>12</v>
      </c>
      <c r="F234" s="241">
        <v>1</v>
      </c>
      <c r="G234" s="13">
        <v>104.84</v>
      </c>
      <c r="H234" s="14">
        <f t="shared" si="14"/>
        <v>104.84</v>
      </c>
      <c r="I234" s="273">
        <v>102.47</v>
      </c>
      <c r="J234" s="247"/>
      <c r="K234" s="247"/>
      <c r="L234" s="247"/>
      <c r="M234" s="247"/>
      <c r="N234" s="247"/>
      <c r="O234" s="247"/>
      <c r="Q234" s="248"/>
      <c r="R234" s="354">
        <v>104.84</v>
      </c>
      <c r="S234" s="336">
        <f t="shared" si="15"/>
        <v>104.84</v>
      </c>
    </row>
    <row r="235" spans="1:19" x14ac:dyDescent="0.25">
      <c r="A235" s="265" t="s">
        <v>691</v>
      </c>
      <c r="B235" s="29" t="s">
        <v>981</v>
      </c>
      <c r="C235" s="29">
        <v>92640</v>
      </c>
      <c r="D235" s="234" t="s">
        <v>319</v>
      </c>
      <c r="E235" s="25" t="s">
        <v>12</v>
      </c>
      <c r="F235" s="241">
        <v>1</v>
      </c>
      <c r="G235" s="13">
        <v>155.53</v>
      </c>
      <c r="H235" s="14">
        <f t="shared" si="14"/>
        <v>155.53</v>
      </c>
      <c r="I235" s="273">
        <v>151.54</v>
      </c>
      <c r="J235" s="247"/>
      <c r="K235" s="247"/>
      <c r="L235" s="247"/>
      <c r="M235" s="247"/>
      <c r="N235" s="247"/>
      <c r="O235" s="247"/>
      <c r="Q235" s="248"/>
      <c r="R235" s="354">
        <v>155.53</v>
      </c>
      <c r="S235" s="336">
        <f t="shared" si="15"/>
        <v>155.53</v>
      </c>
    </row>
    <row r="236" spans="1:19" ht="23.25" x14ac:dyDescent="0.25">
      <c r="A236" s="265" t="s">
        <v>692</v>
      </c>
      <c r="B236" s="29" t="s">
        <v>981</v>
      </c>
      <c r="C236" s="29">
        <v>89391</v>
      </c>
      <c r="D236" s="234" t="s">
        <v>320</v>
      </c>
      <c r="E236" s="25" t="s">
        <v>12</v>
      </c>
      <c r="F236" s="241">
        <v>3</v>
      </c>
      <c r="G236" s="13">
        <v>10.15</v>
      </c>
      <c r="H236" s="14">
        <f t="shared" si="14"/>
        <v>30.450000000000003</v>
      </c>
      <c r="I236" s="273">
        <v>10.1</v>
      </c>
      <c r="J236" s="247"/>
      <c r="K236" s="247"/>
      <c r="L236" s="247"/>
      <c r="M236" s="247"/>
      <c r="N236" s="247"/>
      <c r="O236" s="247"/>
      <c r="Q236" s="248"/>
      <c r="R236" s="354">
        <v>10.15</v>
      </c>
      <c r="S236" s="336">
        <f t="shared" si="15"/>
        <v>30.450000000000003</v>
      </c>
    </row>
    <row r="237" spans="1:19" ht="23.25" x14ac:dyDescent="0.25">
      <c r="A237" s="265" t="s">
        <v>693</v>
      </c>
      <c r="B237" s="29" t="s">
        <v>981</v>
      </c>
      <c r="C237" s="29">
        <v>89610</v>
      </c>
      <c r="D237" s="234" t="s">
        <v>321</v>
      </c>
      <c r="E237" s="25" t="s">
        <v>12</v>
      </c>
      <c r="F237" s="241">
        <v>3</v>
      </c>
      <c r="G237" s="13">
        <v>20.440000000000001</v>
      </c>
      <c r="H237" s="14">
        <f t="shared" si="14"/>
        <v>61.320000000000007</v>
      </c>
      <c r="I237" s="273">
        <v>20.75</v>
      </c>
      <c r="J237" s="247"/>
      <c r="K237" s="247"/>
      <c r="L237" s="247"/>
      <c r="M237" s="247"/>
      <c r="N237" s="247"/>
      <c r="O237" s="247"/>
      <c r="Q237" s="248"/>
      <c r="R237" s="354">
        <v>20.440000000000001</v>
      </c>
      <c r="S237" s="336">
        <f t="shared" si="15"/>
        <v>61.320000000000007</v>
      </c>
    </row>
    <row r="238" spans="1:19" ht="23.25" x14ac:dyDescent="0.25">
      <c r="A238" s="265" t="s">
        <v>694</v>
      </c>
      <c r="B238" s="29" t="s">
        <v>981</v>
      </c>
      <c r="C238" s="29">
        <v>89383</v>
      </c>
      <c r="D238" s="234" t="s">
        <v>322</v>
      </c>
      <c r="E238" s="25" t="s">
        <v>12</v>
      </c>
      <c r="F238" s="241">
        <v>64</v>
      </c>
      <c r="G238" s="27">
        <v>7.83</v>
      </c>
      <c r="H238" s="14">
        <f t="shared" si="14"/>
        <v>501.12</v>
      </c>
      <c r="I238" s="273">
        <v>7.74</v>
      </c>
      <c r="J238" s="247"/>
      <c r="K238" s="247"/>
      <c r="L238" s="247"/>
      <c r="M238" s="247"/>
      <c r="N238" s="247"/>
      <c r="O238" s="247"/>
      <c r="Q238" s="248"/>
      <c r="R238" s="354">
        <v>7.83</v>
      </c>
      <c r="S238" s="336">
        <f t="shared" si="15"/>
        <v>501.12</v>
      </c>
    </row>
    <row r="239" spans="1:19" ht="23.25" x14ac:dyDescent="0.25">
      <c r="A239" s="265" t="s">
        <v>695</v>
      </c>
      <c r="B239" s="29" t="s">
        <v>981</v>
      </c>
      <c r="C239" s="290">
        <v>94660</v>
      </c>
      <c r="D239" s="234" t="s">
        <v>332</v>
      </c>
      <c r="E239" s="25" t="s">
        <v>12</v>
      </c>
      <c r="F239" s="241">
        <v>4</v>
      </c>
      <c r="G239" s="248">
        <v>13.69</v>
      </c>
      <c r="H239" s="14">
        <f t="shared" si="14"/>
        <v>54.76</v>
      </c>
      <c r="I239" s="258">
        <v>13.66</v>
      </c>
      <c r="J239" s="247">
        <v>103992</v>
      </c>
      <c r="K239" s="247"/>
      <c r="L239" s="247"/>
      <c r="M239" s="247"/>
      <c r="N239" s="247"/>
      <c r="O239" s="247"/>
      <c r="Q239" s="248"/>
      <c r="R239" s="354">
        <v>13.69</v>
      </c>
      <c r="S239" s="336">
        <f t="shared" si="15"/>
        <v>54.76</v>
      </c>
    </row>
    <row r="240" spans="1:19" ht="23.25" x14ac:dyDescent="0.25">
      <c r="A240" s="265" t="s">
        <v>696</v>
      </c>
      <c r="B240" s="29" t="s">
        <v>981</v>
      </c>
      <c r="C240" s="290">
        <v>94662</v>
      </c>
      <c r="D240" s="234" t="s">
        <v>333</v>
      </c>
      <c r="E240" s="25" t="s">
        <v>12</v>
      </c>
      <c r="F240" s="241">
        <v>4</v>
      </c>
      <c r="G240" s="248">
        <v>14.48</v>
      </c>
      <c r="H240" s="14">
        <f t="shared" si="14"/>
        <v>57.92</v>
      </c>
      <c r="I240" s="258">
        <v>14.49</v>
      </c>
      <c r="J240" s="247">
        <v>104001</v>
      </c>
      <c r="K240" s="247"/>
      <c r="L240" s="247"/>
      <c r="M240" s="247"/>
      <c r="N240" s="247"/>
      <c r="O240" s="247"/>
      <c r="Q240" s="248"/>
      <c r="R240" s="354">
        <v>14.48</v>
      </c>
      <c r="S240" s="336">
        <f t="shared" si="15"/>
        <v>57.92</v>
      </c>
    </row>
    <row r="241" spans="1:19" ht="34.5" x14ac:dyDescent="0.25">
      <c r="A241" s="265" t="s">
        <v>697</v>
      </c>
      <c r="B241" s="29" t="s">
        <v>981</v>
      </c>
      <c r="C241" s="29">
        <v>94675</v>
      </c>
      <c r="D241" s="234" t="s">
        <v>325</v>
      </c>
      <c r="E241" s="25" t="s">
        <v>12</v>
      </c>
      <c r="F241" s="74">
        <v>3</v>
      </c>
      <c r="G241" s="27">
        <v>15.88</v>
      </c>
      <c r="H241" s="6">
        <f t="shared" si="14"/>
        <v>47.64</v>
      </c>
      <c r="I241" s="353">
        <v>16</v>
      </c>
      <c r="J241" s="204"/>
      <c r="K241" s="204"/>
      <c r="L241" s="204"/>
      <c r="M241" s="204"/>
      <c r="N241" s="204"/>
      <c r="O241" s="204"/>
      <c r="P241" s="316"/>
      <c r="Q241" s="316"/>
      <c r="R241" s="403">
        <v>15.88</v>
      </c>
      <c r="S241" s="336">
        <f t="shared" si="15"/>
        <v>47.64</v>
      </c>
    </row>
    <row r="242" spans="1:19" ht="34.5" x14ac:dyDescent="0.25">
      <c r="A242" s="265" t="s">
        <v>698</v>
      </c>
      <c r="B242" s="29" t="s">
        <v>981</v>
      </c>
      <c r="C242" s="29">
        <v>94677</v>
      </c>
      <c r="D242" s="234" t="s">
        <v>326</v>
      </c>
      <c r="E242" s="25" t="s">
        <v>12</v>
      </c>
      <c r="F242" s="74">
        <v>1</v>
      </c>
      <c r="G242" s="27">
        <v>26.09</v>
      </c>
      <c r="H242" s="6">
        <f t="shared" si="14"/>
        <v>26.09</v>
      </c>
      <c r="I242" s="353">
        <v>26.38</v>
      </c>
      <c r="J242" s="204"/>
      <c r="K242" s="204"/>
      <c r="L242" s="204"/>
      <c r="M242" s="204"/>
      <c r="N242" s="204"/>
      <c r="O242" s="204"/>
      <c r="P242" s="316"/>
      <c r="Q242" s="316"/>
      <c r="R242" s="403">
        <v>26.09</v>
      </c>
      <c r="S242" s="336">
        <f t="shared" si="15"/>
        <v>26.09</v>
      </c>
    </row>
    <row r="243" spans="1:19" x14ac:dyDescent="0.25">
      <c r="A243" s="265" t="s">
        <v>699</v>
      </c>
      <c r="B243" s="29" t="s">
        <v>981</v>
      </c>
      <c r="C243" s="29">
        <v>103958</v>
      </c>
      <c r="D243" s="233" t="s">
        <v>323</v>
      </c>
      <c r="E243" s="25" t="s">
        <v>12</v>
      </c>
      <c r="F243" s="241">
        <v>1</v>
      </c>
      <c r="G243" s="27">
        <v>10.76</v>
      </c>
      <c r="H243" s="14">
        <f t="shared" si="14"/>
        <v>10.76</v>
      </c>
      <c r="I243" s="247">
        <v>10.8</v>
      </c>
      <c r="J243" s="247">
        <v>103958</v>
      </c>
      <c r="K243" s="247"/>
      <c r="L243" s="247"/>
      <c r="M243" s="247"/>
      <c r="N243" s="247"/>
      <c r="O243" s="247"/>
      <c r="Q243" s="248"/>
      <c r="R243" s="354">
        <v>10.76</v>
      </c>
      <c r="S243" s="336">
        <f t="shared" si="15"/>
        <v>10.76</v>
      </c>
    </row>
    <row r="244" spans="1:19" x14ac:dyDescent="0.25">
      <c r="A244" s="265" t="s">
        <v>700</v>
      </c>
      <c r="B244" s="29" t="s">
        <v>981</v>
      </c>
      <c r="C244" s="29">
        <v>103972</v>
      </c>
      <c r="D244" s="233" t="s">
        <v>324</v>
      </c>
      <c r="E244" s="25" t="s">
        <v>12</v>
      </c>
      <c r="F244" s="241">
        <v>1</v>
      </c>
      <c r="G244" s="27">
        <v>30.04</v>
      </c>
      <c r="H244" s="14">
        <f t="shared" si="14"/>
        <v>30.04</v>
      </c>
      <c r="I244" s="247">
        <v>30.63</v>
      </c>
      <c r="J244" s="247">
        <v>103972</v>
      </c>
      <c r="K244" s="247"/>
      <c r="L244" s="247"/>
      <c r="M244" s="247"/>
      <c r="N244" s="247"/>
      <c r="O244" s="247"/>
      <c r="Q244" s="248"/>
      <c r="R244" s="354">
        <v>30.04</v>
      </c>
      <c r="S244" s="336">
        <f t="shared" si="15"/>
        <v>30.04</v>
      </c>
    </row>
    <row r="245" spans="1:19" x14ac:dyDescent="0.25">
      <c r="A245" s="265" t="s">
        <v>701</v>
      </c>
      <c r="B245" s="29" t="s">
        <v>981</v>
      </c>
      <c r="C245" s="291">
        <v>103953</v>
      </c>
      <c r="D245" s="234" t="s">
        <v>339</v>
      </c>
      <c r="E245" s="25" t="s">
        <v>12</v>
      </c>
      <c r="F245" s="241">
        <v>9</v>
      </c>
      <c r="G245" s="27">
        <v>8.51</v>
      </c>
      <c r="H245" s="14">
        <f t="shared" si="14"/>
        <v>76.59</v>
      </c>
      <c r="I245" s="247">
        <v>8.43</v>
      </c>
      <c r="J245" s="247">
        <v>103953</v>
      </c>
      <c r="K245" s="247"/>
      <c r="L245" s="247"/>
      <c r="M245" s="247"/>
      <c r="N245" s="247"/>
      <c r="O245" s="247"/>
      <c r="Q245" s="248"/>
      <c r="R245" s="354">
        <v>8.51</v>
      </c>
      <c r="S245" s="336">
        <f t="shared" si="15"/>
        <v>76.59</v>
      </c>
    </row>
    <row r="246" spans="1:19" x14ac:dyDescent="0.25">
      <c r="A246" s="265" t="s">
        <v>702</v>
      </c>
      <c r="B246" s="29" t="s">
        <v>981</v>
      </c>
      <c r="C246" s="29">
        <v>103977</v>
      </c>
      <c r="D246" s="234" t="s">
        <v>340</v>
      </c>
      <c r="E246" s="25" t="s">
        <v>12</v>
      </c>
      <c r="F246" s="241">
        <v>8</v>
      </c>
      <c r="G246" s="27">
        <v>7.72</v>
      </c>
      <c r="H246" s="14">
        <f t="shared" si="14"/>
        <v>61.76</v>
      </c>
      <c r="I246" s="273">
        <v>7.69</v>
      </c>
      <c r="J246" s="247">
        <v>103977</v>
      </c>
      <c r="K246" s="247"/>
      <c r="L246" s="247"/>
      <c r="M246" s="247"/>
      <c r="N246" s="247"/>
      <c r="O246" s="247"/>
      <c r="Q246" s="248"/>
      <c r="R246" s="354">
        <v>7.72</v>
      </c>
      <c r="S246" s="336">
        <f t="shared" si="15"/>
        <v>61.76</v>
      </c>
    </row>
    <row r="247" spans="1:19" ht="23.25" x14ac:dyDescent="0.25">
      <c r="A247" s="265" t="s">
        <v>703</v>
      </c>
      <c r="B247" s="29" t="s">
        <v>981</v>
      </c>
      <c r="C247" s="29">
        <v>89363</v>
      </c>
      <c r="D247" s="234" t="s">
        <v>337</v>
      </c>
      <c r="E247" s="25" t="s">
        <v>12</v>
      </c>
      <c r="F247" s="241">
        <v>7</v>
      </c>
      <c r="G247" s="27">
        <v>12.31</v>
      </c>
      <c r="H247" s="14">
        <f t="shared" si="14"/>
        <v>86.17</v>
      </c>
      <c r="I247" s="273">
        <v>12.2</v>
      </c>
      <c r="J247" s="247"/>
      <c r="K247" s="247"/>
      <c r="L247" s="247"/>
      <c r="M247" s="247"/>
      <c r="N247" s="247"/>
      <c r="O247" s="247"/>
      <c r="Q247" s="248"/>
      <c r="R247" s="354">
        <v>12.31</v>
      </c>
      <c r="S247" s="336">
        <f t="shared" si="15"/>
        <v>86.17</v>
      </c>
    </row>
    <row r="248" spans="1:19" ht="23.25" x14ac:dyDescent="0.25">
      <c r="A248" s="265" t="s">
        <v>704</v>
      </c>
      <c r="B248" s="29" t="s">
        <v>981</v>
      </c>
      <c r="C248" s="29">
        <v>89362</v>
      </c>
      <c r="D248" s="234" t="s">
        <v>336</v>
      </c>
      <c r="E248" s="25" t="s">
        <v>12</v>
      </c>
      <c r="F248" s="241">
        <v>144</v>
      </c>
      <c r="G248" s="27">
        <v>11.49</v>
      </c>
      <c r="H248" s="14">
        <f t="shared" si="14"/>
        <v>1654.56</v>
      </c>
      <c r="I248" s="273">
        <v>11.35</v>
      </c>
      <c r="J248" s="247"/>
      <c r="K248" s="247"/>
      <c r="L248" s="247"/>
      <c r="M248" s="247"/>
      <c r="N248" s="247"/>
      <c r="O248" s="247"/>
      <c r="Q248" s="248"/>
      <c r="R248" s="354">
        <v>11.49</v>
      </c>
      <c r="S248" s="336">
        <f t="shared" si="15"/>
        <v>1654.56</v>
      </c>
    </row>
    <row r="249" spans="1:19" ht="23.25" x14ac:dyDescent="0.25">
      <c r="A249" s="265" t="s">
        <v>705</v>
      </c>
      <c r="B249" s="29" t="s">
        <v>981</v>
      </c>
      <c r="C249" s="29">
        <v>89367</v>
      </c>
      <c r="D249" s="234" t="s">
        <v>338</v>
      </c>
      <c r="E249" s="25" t="s">
        <v>12</v>
      </c>
      <c r="F249" s="241">
        <v>10</v>
      </c>
      <c r="G249" s="27">
        <v>15.49</v>
      </c>
      <c r="H249" s="14">
        <f t="shared" si="14"/>
        <v>154.9</v>
      </c>
      <c r="I249" s="273">
        <v>15.38</v>
      </c>
      <c r="J249" s="247"/>
      <c r="K249" s="247"/>
      <c r="L249" s="247"/>
      <c r="M249" s="247"/>
      <c r="N249" s="247"/>
      <c r="O249" s="247"/>
      <c r="Q249" s="248"/>
      <c r="R249" s="354">
        <v>15.49</v>
      </c>
      <c r="S249" s="336">
        <f t="shared" si="15"/>
        <v>154.9</v>
      </c>
    </row>
    <row r="250" spans="1:19" ht="23.25" x14ac:dyDescent="0.25">
      <c r="A250" s="265" t="s">
        <v>706</v>
      </c>
      <c r="B250" s="29" t="s">
        <v>981</v>
      </c>
      <c r="C250" s="29">
        <v>90373</v>
      </c>
      <c r="D250" s="234" t="s">
        <v>335</v>
      </c>
      <c r="E250" s="25" t="s">
        <v>12</v>
      </c>
      <c r="F250" s="241">
        <v>75</v>
      </c>
      <c r="G250" s="27">
        <v>14.88</v>
      </c>
      <c r="H250" s="14">
        <f t="shared" si="14"/>
        <v>1116</v>
      </c>
      <c r="I250" s="273">
        <v>8.3000000000000007</v>
      </c>
      <c r="J250" s="247"/>
      <c r="K250" s="247"/>
      <c r="L250" s="247"/>
      <c r="M250" s="247"/>
      <c r="N250" s="247"/>
      <c r="O250" s="247"/>
      <c r="Q250" s="248"/>
      <c r="R250" s="354">
        <v>14.88</v>
      </c>
      <c r="S250" s="336">
        <f t="shared" si="15"/>
        <v>1116</v>
      </c>
    </row>
    <row r="251" spans="1:19" ht="23.25" x14ac:dyDescent="0.25">
      <c r="A251" s="265" t="s">
        <v>707</v>
      </c>
      <c r="B251" s="29" t="s">
        <v>981</v>
      </c>
      <c r="C251" s="29">
        <v>89381</v>
      </c>
      <c r="D251" s="234" t="s">
        <v>334</v>
      </c>
      <c r="E251" s="25" t="s">
        <v>12</v>
      </c>
      <c r="F251" s="241">
        <v>8</v>
      </c>
      <c r="G251" s="27">
        <v>13.79</v>
      </c>
      <c r="H251" s="14">
        <f t="shared" si="14"/>
        <v>110.32</v>
      </c>
      <c r="I251" s="273">
        <v>13.95</v>
      </c>
      <c r="J251" s="247"/>
      <c r="K251" s="247"/>
      <c r="L251" s="247"/>
      <c r="M251" s="247"/>
      <c r="N251" s="247"/>
      <c r="O251" s="247"/>
      <c r="Q251" s="248"/>
      <c r="R251" s="354">
        <v>13.79</v>
      </c>
      <c r="S251" s="336">
        <f t="shared" si="15"/>
        <v>110.32</v>
      </c>
    </row>
    <row r="252" spans="1:19" ht="23.25" x14ac:dyDescent="0.25">
      <c r="A252" s="265" t="s">
        <v>708</v>
      </c>
      <c r="B252" s="29" t="s">
        <v>981</v>
      </c>
      <c r="C252" s="29">
        <v>94688</v>
      </c>
      <c r="D252" s="234" t="s">
        <v>341</v>
      </c>
      <c r="E252" s="25" t="s">
        <v>12</v>
      </c>
      <c r="F252" s="241">
        <v>75</v>
      </c>
      <c r="G252" s="27">
        <v>13.52</v>
      </c>
      <c r="H252" s="14">
        <f t="shared" si="14"/>
        <v>1014</v>
      </c>
      <c r="I252" s="273">
        <v>13.35</v>
      </c>
      <c r="J252" s="247"/>
      <c r="K252" s="247"/>
      <c r="L252" s="247"/>
      <c r="M252" s="247"/>
      <c r="N252" s="247"/>
      <c r="O252" s="247"/>
      <c r="Q252" s="248"/>
      <c r="R252" s="354">
        <v>13.52</v>
      </c>
      <c r="S252" s="336">
        <f t="shared" si="15"/>
        <v>1014</v>
      </c>
    </row>
    <row r="253" spans="1:19" ht="23.25" x14ac:dyDescent="0.25">
      <c r="A253" s="265" t="s">
        <v>709</v>
      </c>
      <c r="B253" s="29" t="s">
        <v>981</v>
      </c>
      <c r="C253" s="29">
        <v>94690</v>
      </c>
      <c r="D253" s="234" t="s">
        <v>342</v>
      </c>
      <c r="E253" s="25" t="s">
        <v>12</v>
      </c>
      <c r="F253" s="241">
        <v>4</v>
      </c>
      <c r="G253" s="27">
        <v>16.22</v>
      </c>
      <c r="H253" s="14">
        <f t="shared" si="14"/>
        <v>64.88</v>
      </c>
      <c r="I253" s="273">
        <v>16.16</v>
      </c>
      <c r="J253" s="247"/>
      <c r="K253" s="247"/>
      <c r="L253" s="247"/>
      <c r="M253" s="247"/>
      <c r="N253" s="247"/>
      <c r="O253" s="247"/>
      <c r="Q253" s="248"/>
      <c r="R253" s="354">
        <v>16.22</v>
      </c>
      <c r="S253" s="336">
        <f t="shared" si="15"/>
        <v>64.88</v>
      </c>
    </row>
    <row r="254" spans="1:19" ht="34.5" x14ac:dyDescent="0.25">
      <c r="A254" s="265" t="s">
        <v>710</v>
      </c>
      <c r="B254" s="29" t="s">
        <v>981</v>
      </c>
      <c r="C254" s="29">
        <v>94692</v>
      </c>
      <c r="D254" s="234" t="s">
        <v>343</v>
      </c>
      <c r="E254" s="25" t="s">
        <v>12</v>
      </c>
      <c r="F254" s="241">
        <v>4</v>
      </c>
      <c r="G254" s="13">
        <v>28.05</v>
      </c>
      <c r="H254" s="14">
        <f t="shared" si="14"/>
        <v>112.2</v>
      </c>
      <c r="I254" s="273">
        <v>28.11</v>
      </c>
      <c r="J254" s="247"/>
      <c r="K254" s="247"/>
      <c r="L254" s="247"/>
      <c r="M254" s="247"/>
      <c r="N254" s="247"/>
      <c r="O254" s="247"/>
      <c r="Q254" s="248"/>
      <c r="R254" s="354">
        <v>28.05</v>
      </c>
      <c r="S254" s="336">
        <f t="shared" si="15"/>
        <v>112.2</v>
      </c>
    </row>
    <row r="255" spans="1:19" ht="23.25" x14ac:dyDescent="0.25">
      <c r="A255" s="265" t="s">
        <v>711</v>
      </c>
      <c r="B255" s="29" t="s">
        <v>981</v>
      </c>
      <c r="C255" s="29">
        <v>89400</v>
      </c>
      <c r="D255" s="234" t="s">
        <v>344</v>
      </c>
      <c r="E255" s="25" t="s">
        <v>12</v>
      </c>
      <c r="F255" s="241">
        <v>38</v>
      </c>
      <c r="G255" s="27">
        <v>23.01</v>
      </c>
      <c r="H255" s="14">
        <f t="shared" si="14"/>
        <v>874.38000000000011</v>
      </c>
      <c r="I255" s="273">
        <v>23.05</v>
      </c>
      <c r="J255" s="247"/>
      <c r="K255" s="247"/>
      <c r="L255" s="247"/>
      <c r="M255" s="247"/>
      <c r="N255" s="247"/>
      <c r="O255" s="247"/>
      <c r="Q255" s="248"/>
      <c r="R255" s="354">
        <v>23.01</v>
      </c>
      <c r="S255" s="336">
        <f t="shared" si="15"/>
        <v>874.38000000000011</v>
      </c>
    </row>
    <row r="256" spans="1:19" ht="23.25" x14ac:dyDescent="0.25">
      <c r="A256" s="265" t="s">
        <v>712</v>
      </c>
      <c r="B256" s="29" t="s">
        <v>981</v>
      </c>
      <c r="C256" s="29">
        <v>89626</v>
      </c>
      <c r="D256" s="234" t="s">
        <v>328</v>
      </c>
      <c r="E256" s="25" t="s">
        <v>12</v>
      </c>
      <c r="F256" s="241">
        <v>1</v>
      </c>
      <c r="G256" s="27">
        <v>31.93</v>
      </c>
      <c r="H256" s="14">
        <f t="shared" si="14"/>
        <v>31.93</v>
      </c>
      <c r="I256" s="273">
        <v>32.450000000000003</v>
      </c>
      <c r="J256" s="247"/>
      <c r="K256" s="247"/>
      <c r="L256" s="247"/>
      <c r="M256" s="247"/>
      <c r="N256" s="247"/>
      <c r="O256" s="247"/>
      <c r="Q256" s="248"/>
      <c r="R256" s="354">
        <v>31.93</v>
      </c>
      <c r="S256" s="336">
        <f t="shared" si="15"/>
        <v>31.93</v>
      </c>
    </row>
    <row r="257" spans="1:19" ht="23.25" x14ac:dyDescent="0.25">
      <c r="A257" s="265" t="s">
        <v>713</v>
      </c>
      <c r="B257" s="29" t="s">
        <v>981</v>
      </c>
      <c r="C257" s="29">
        <v>89396</v>
      </c>
      <c r="D257" s="234" t="s">
        <v>345</v>
      </c>
      <c r="E257" s="25" t="s">
        <v>12</v>
      </c>
      <c r="F257" s="241">
        <v>1</v>
      </c>
      <c r="G257" s="27">
        <v>23</v>
      </c>
      <c r="H257" s="14">
        <f t="shared" si="14"/>
        <v>23</v>
      </c>
      <c r="I257" s="273">
        <v>23.23</v>
      </c>
      <c r="J257" s="247"/>
      <c r="K257" s="247"/>
      <c r="L257" s="247"/>
      <c r="M257" s="247"/>
      <c r="N257" s="247"/>
      <c r="O257" s="247"/>
      <c r="Q257" s="248"/>
      <c r="R257" s="354">
        <v>23</v>
      </c>
      <c r="S257" s="336">
        <f t="shared" si="15"/>
        <v>23</v>
      </c>
    </row>
    <row r="258" spans="1:19" x14ac:dyDescent="0.25">
      <c r="A258" s="265" t="s">
        <v>714</v>
      </c>
      <c r="B258" s="29" t="s">
        <v>981</v>
      </c>
      <c r="C258" s="89">
        <v>89623</v>
      </c>
      <c r="D258" s="233" t="s">
        <v>327</v>
      </c>
      <c r="E258" s="25" t="s">
        <v>12</v>
      </c>
      <c r="F258" s="241">
        <v>1</v>
      </c>
      <c r="G258" s="27">
        <v>21.07</v>
      </c>
      <c r="H258" s="14">
        <f t="shared" si="14"/>
        <v>21.07</v>
      </c>
      <c r="I258" s="247">
        <v>21.25</v>
      </c>
      <c r="J258" s="247">
        <v>89623</v>
      </c>
      <c r="K258" s="247"/>
      <c r="L258" s="247"/>
      <c r="M258" s="247"/>
      <c r="N258" s="247"/>
      <c r="O258" s="247"/>
      <c r="Q258" s="248"/>
      <c r="R258" s="354">
        <v>21.07</v>
      </c>
      <c r="S258" s="336">
        <f t="shared" si="15"/>
        <v>21.07</v>
      </c>
    </row>
    <row r="259" spans="1:19" x14ac:dyDescent="0.25">
      <c r="A259" s="265" t="s">
        <v>715</v>
      </c>
      <c r="B259" s="29" t="s">
        <v>981</v>
      </c>
      <c r="C259" s="292">
        <v>89628</v>
      </c>
      <c r="D259" s="233" t="s">
        <v>329</v>
      </c>
      <c r="E259" s="25" t="s">
        <v>12</v>
      </c>
      <c r="F259" s="241">
        <v>1</v>
      </c>
      <c r="G259" s="27">
        <v>50.13</v>
      </c>
      <c r="H259" s="14">
        <f t="shared" si="14"/>
        <v>50.13</v>
      </c>
      <c r="I259" s="273">
        <v>51.12</v>
      </c>
      <c r="J259" s="247"/>
      <c r="K259" s="247"/>
      <c r="L259" s="247"/>
      <c r="M259" s="247"/>
      <c r="N259" s="247"/>
      <c r="O259" s="247"/>
      <c r="Q259" s="248"/>
      <c r="R259" s="354">
        <v>50.13</v>
      </c>
      <c r="S259" s="336">
        <f t="shared" si="15"/>
        <v>50.13</v>
      </c>
    </row>
    <row r="260" spans="1:19" x14ac:dyDescent="0.25">
      <c r="A260" s="265" t="s">
        <v>716</v>
      </c>
      <c r="B260" s="29" t="s">
        <v>981</v>
      </c>
      <c r="C260" s="29">
        <v>89987</v>
      </c>
      <c r="D260" s="293" t="s">
        <v>346</v>
      </c>
      <c r="E260" s="25" t="s">
        <v>12</v>
      </c>
      <c r="F260" s="241">
        <v>20</v>
      </c>
      <c r="G260" s="195">
        <v>80.239999999999995</v>
      </c>
      <c r="H260" s="14">
        <f t="shared" si="14"/>
        <v>1604.8</v>
      </c>
      <c r="I260" s="273">
        <v>78.540000000000006</v>
      </c>
      <c r="J260" s="247">
        <v>89987</v>
      </c>
      <c r="K260" s="247"/>
      <c r="L260" s="247"/>
      <c r="M260" s="247"/>
      <c r="N260" s="247"/>
      <c r="O260" s="247"/>
      <c r="Q260" s="248"/>
      <c r="R260" s="354">
        <v>80.239999999999995</v>
      </c>
      <c r="S260" s="336">
        <f t="shared" si="15"/>
        <v>1604.8</v>
      </c>
    </row>
    <row r="261" spans="1:19" x14ac:dyDescent="0.25">
      <c r="A261" s="265" t="s">
        <v>717</v>
      </c>
      <c r="B261" s="29" t="s">
        <v>981</v>
      </c>
      <c r="C261" s="29">
        <v>94793</v>
      </c>
      <c r="D261" s="234" t="s">
        <v>347</v>
      </c>
      <c r="E261" s="25" t="s">
        <v>12</v>
      </c>
      <c r="F261" s="241">
        <v>2</v>
      </c>
      <c r="G261" s="195">
        <v>132.5</v>
      </c>
      <c r="H261" s="14">
        <f t="shared" si="14"/>
        <v>265</v>
      </c>
      <c r="I261" s="273">
        <v>95.43</v>
      </c>
      <c r="J261" s="247">
        <v>94793</v>
      </c>
      <c r="K261" s="247"/>
      <c r="L261" s="247"/>
      <c r="M261" s="247"/>
      <c r="N261" s="247"/>
      <c r="O261" s="247"/>
      <c r="Q261" s="248"/>
      <c r="R261" s="354">
        <v>132.5</v>
      </c>
      <c r="S261" s="336">
        <f t="shared" si="15"/>
        <v>265</v>
      </c>
    </row>
    <row r="262" spans="1:19" ht="23.25" x14ac:dyDescent="0.25">
      <c r="A262" s="265" t="s">
        <v>718</v>
      </c>
      <c r="B262" s="29" t="s">
        <v>981</v>
      </c>
      <c r="C262" s="29">
        <v>94496</v>
      </c>
      <c r="D262" s="234" t="s">
        <v>348</v>
      </c>
      <c r="E262" s="25" t="s">
        <v>12</v>
      </c>
      <c r="F262" s="241">
        <v>2</v>
      </c>
      <c r="G262" s="27">
        <v>71.27</v>
      </c>
      <c r="H262" s="14">
        <f t="shared" si="14"/>
        <v>142.54</v>
      </c>
      <c r="I262" s="273">
        <v>69.75</v>
      </c>
      <c r="J262" s="247"/>
      <c r="K262" s="247"/>
      <c r="L262" s="247"/>
      <c r="M262" s="247"/>
      <c r="N262" s="247"/>
      <c r="O262" s="247"/>
      <c r="Q262" s="248"/>
      <c r="R262" s="354">
        <v>71.27</v>
      </c>
      <c r="S262" s="336">
        <f t="shared" si="15"/>
        <v>142.54</v>
      </c>
    </row>
    <row r="263" spans="1:19" ht="23.25" x14ac:dyDescent="0.25">
      <c r="A263" s="265" t="s">
        <v>719</v>
      </c>
      <c r="B263" s="29" t="s">
        <v>981</v>
      </c>
      <c r="C263" s="29">
        <v>94497</v>
      </c>
      <c r="D263" s="234" t="s">
        <v>349</v>
      </c>
      <c r="E263" s="25" t="s">
        <v>12</v>
      </c>
      <c r="F263" s="241">
        <v>2</v>
      </c>
      <c r="G263" s="27">
        <v>90.48</v>
      </c>
      <c r="H263" s="14">
        <f t="shared" si="14"/>
        <v>180.96</v>
      </c>
      <c r="I263" s="273">
        <v>88.56</v>
      </c>
      <c r="J263" s="247"/>
      <c r="K263" s="247"/>
      <c r="L263" s="247"/>
      <c r="M263" s="247"/>
      <c r="N263" s="247"/>
      <c r="O263" s="247"/>
      <c r="Q263" s="248"/>
      <c r="R263" s="354">
        <v>90.48</v>
      </c>
      <c r="S263" s="336">
        <f t="shared" si="15"/>
        <v>180.96</v>
      </c>
    </row>
    <row r="264" spans="1:19" ht="23.25" x14ac:dyDescent="0.25">
      <c r="A264" s="265" t="s">
        <v>720</v>
      </c>
      <c r="B264" s="29" t="s">
        <v>981</v>
      </c>
      <c r="C264" s="29">
        <v>94498</v>
      </c>
      <c r="D264" s="234" t="s">
        <v>330</v>
      </c>
      <c r="E264" s="25" t="s">
        <v>12</v>
      </c>
      <c r="F264" s="241">
        <v>2</v>
      </c>
      <c r="G264" s="27">
        <v>124.3</v>
      </c>
      <c r="H264" s="14">
        <f t="shared" si="14"/>
        <v>248.6</v>
      </c>
      <c r="I264" s="273">
        <v>121.64</v>
      </c>
      <c r="J264" s="247"/>
      <c r="K264" s="247"/>
      <c r="L264" s="247"/>
      <c r="M264" s="247"/>
      <c r="N264" s="247"/>
      <c r="O264" s="247"/>
      <c r="Q264" s="248"/>
      <c r="R264" s="354">
        <v>124.3</v>
      </c>
      <c r="S264" s="336">
        <f t="shared" si="15"/>
        <v>248.6</v>
      </c>
    </row>
    <row r="265" spans="1:19" x14ac:dyDescent="0.25">
      <c r="A265" s="265" t="s">
        <v>721</v>
      </c>
      <c r="B265" s="29" t="s">
        <v>981</v>
      </c>
      <c r="C265" s="29">
        <v>89985</v>
      </c>
      <c r="D265" s="234" t="s">
        <v>350</v>
      </c>
      <c r="E265" s="25" t="s">
        <v>12</v>
      </c>
      <c r="F265" s="241">
        <v>8</v>
      </c>
      <c r="G265" s="195">
        <v>76.489999999999995</v>
      </c>
      <c r="H265" s="14">
        <f t="shared" si="14"/>
        <v>611.91999999999996</v>
      </c>
      <c r="I265" s="273">
        <v>74.87</v>
      </c>
      <c r="J265" s="247">
        <v>89985</v>
      </c>
      <c r="K265" s="247"/>
      <c r="L265" s="247"/>
      <c r="M265" s="247"/>
      <c r="N265" s="247"/>
      <c r="O265" s="247"/>
      <c r="Q265" s="248"/>
      <c r="R265" s="354">
        <v>76.489999999999995</v>
      </c>
      <c r="S265" s="336">
        <f t="shared" si="15"/>
        <v>611.91999999999996</v>
      </c>
    </row>
    <row r="266" spans="1:19" ht="23.25" x14ac:dyDescent="0.25">
      <c r="A266" s="265" t="s">
        <v>722</v>
      </c>
      <c r="B266" s="29" t="s">
        <v>981</v>
      </c>
      <c r="C266" s="29">
        <v>95643</v>
      </c>
      <c r="D266" s="234" t="s">
        <v>331</v>
      </c>
      <c r="E266" s="25" t="s">
        <v>12</v>
      </c>
      <c r="F266" s="241">
        <v>1</v>
      </c>
      <c r="G266" s="27">
        <v>630.52</v>
      </c>
      <c r="H266" s="14">
        <f t="shared" si="14"/>
        <v>630.52</v>
      </c>
      <c r="I266" s="273">
        <v>627.5</v>
      </c>
      <c r="J266" s="247"/>
      <c r="K266" s="247"/>
      <c r="L266" s="247"/>
      <c r="M266" s="247"/>
      <c r="N266" s="247"/>
      <c r="O266" s="247"/>
      <c r="Q266" s="248"/>
      <c r="R266" s="354">
        <v>630.52</v>
      </c>
      <c r="S266" s="336">
        <f t="shared" si="15"/>
        <v>630.52</v>
      </c>
    </row>
    <row r="267" spans="1:19" x14ac:dyDescent="0.25">
      <c r="A267" s="265" t="s">
        <v>723</v>
      </c>
      <c r="B267" s="29" t="s">
        <v>982</v>
      </c>
      <c r="C267" s="29" t="s">
        <v>1240</v>
      </c>
      <c r="D267" s="233" t="s">
        <v>1241</v>
      </c>
      <c r="E267" s="25" t="s">
        <v>12</v>
      </c>
      <c r="F267" s="241">
        <v>1</v>
      </c>
      <c r="G267" s="195">
        <v>708.64</v>
      </c>
      <c r="H267" s="14">
        <f t="shared" si="14"/>
        <v>708.64</v>
      </c>
      <c r="I267" s="294">
        <v>685.02</v>
      </c>
      <c r="J267" s="247" t="s">
        <v>1205</v>
      </c>
      <c r="K267" s="247"/>
      <c r="L267" s="247"/>
      <c r="M267" s="247"/>
      <c r="N267" s="248">
        <v>95675</v>
      </c>
      <c r="O267" s="247"/>
      <c r="Q267" s="248"/>
      <c r="R267" s="356">
        <v>708.64</v>
      </c>
      <c r="S267" s="336">
        <f t="shared" si="15"/>
        <v>708.64</v>
      </c>
    </row>
    <row r="268" spans="1:19" x14ac:dyDescent="0.25">
      <c r="A268" s="425" t="s">
        <v>919</v>
      </c>
      <c r="B268" s="426"/>
      <c r="C268" s="426"/>
      <c r="D268" s="426"/>
      <c r="E268" s="426"/>
      <c r="F268" s="426"/>
      <c r="G268" s="427"/>
      <c r="H268" s="61">
        <f>SUM(H222:H267)</f>
        <v>26604.053399999997</v>
      </c>
      <c r="I268" s="252"/>
      <c r="J268" s="294">
        <v>685.02</v>
      </c>
      <c r="K268" s="247"/>
      <c r="L268" s="247"/>
      <c r="M268" s="247"/>
      <c r="N268" s="247"/>
      <c r="O268" s="247"/>
      <c r="Q268" s="248"/>
      <c r="S268" s="337">
        <f>SUM(S222:S267)</f>
        <v>26604.053399999997</v>
      </c>
    </row>
    <row r="269" spans="1:19" x14ac:dyDescent="0.25">
      <c r="A269" s="265" t="s">
        <v>724</v>
      </c>
      <c r="B269" s="29"/>
      <c r="C269" s="29"/>
      <c r="D269" s="20" t="s">
        <v>68</v>
      </c>
      <c r="E269" s="21"/>
      <c r="F269" s="241"/>
      <c r="G269" s="13"/>
      <c r="H269" s="14"/>
      <c r="I269" s="252"/>
      <c r="J269" s="247"/>
      <c r="K269" s="247"/>
      <c r="L269" s="247"/>
      <c r="M269" s="247"/>
      <c r="N269" s="247"/>
      <c r="O269" s="247"/>
      <c r="Q269" s="248"/>
      <c r="S269" s="336"/>
    </row>
    <row r="270" spans="1:19" ht="23.25" x14ac:dyDescent="0.25">
      <c r="A270" s="265" t="s">
        <v>725</v>
      </c>
      <c r="B270" s="29" t="s">
        <v>981</v>
      </c>
      <c r="C270" s="29">
        <v>89711</v>
      </c>
      <c r="D270" s="234" t="s">
        <v>351</v>
      </c>
      <c r="E270" s="25" t="s">
        <v>8</v>
      </c>
      <c r="F270" s="241">
        <v>113.81</v>
      </c>
      <c r="G270" s="13">
        <v>26.29</v>
      </c>
      <c r="H270" s="14">
        <f t="shared" ref="H270:H275" si="16">G270*F270</f>
        <v>2992.0648999999999</v>
      </c>
      <c r="I270" s="273">
        <v>26.21</v>
      </c>
      <c r="J270" s="247"/>
      <c r="K270" s="247"/>
      <c r="L270" s="247"/>
      <c r="M270" s="247"/>
      <c r="N270" s="247"/>
      <c r="O270" s="247"/>
      <c r="Q270" s="248"/>
      <c r="R270" s="354">
        <v>26.29</v>
      </c>
      <c r="S270" s="336">
        <f t="shared" ref="S270:S311" si="17">R270*F270</f>
        <v>2992.0648999999999</v>
      </c>
    </row>
    <row r="271" spans="1:19" ht="23.25" x14ac:dyDescent="0.25">
      <c r="A271" s="265" t="s">
        <v>726</v>
      </c>
      <c r="B271" s="29" t="s">
        <v>981</v>
      </c>
      <c r="C271" s="29">
        <v>89712</v>
      </c>
      <c r="D271" s="234" t="s">
        <v>352</v>
      </c>
      <c r="E271" s="25" t="s">
        <v>8</v>
      </c>
      <c r="F271" s="241">
        <v>470.1</v>
      </c>
      <c r="G271" s="13">
        <v>32.799999999999997</v>
      </c>
      <c r="H271" s="14">
        <f t="shared" si="16"/>
        <v>15419.279999999999</v>
      </c>
      <c r="I271" s="273">
        <v>32.79</v>
      </c>
      <c r="J271" s="247"/>
      <c r="K271" s="247"/>
      <c r="L271" s="247"/>
      <c r="M271" s="247"/>
      <c r="N271" s="247"/>
      <c r="O271" s="247"/>
      <c r="Q271" s="248"/>
      <c r="R271" s="354">
        <v>32.799999999999997</v>
      </c>
      <c r="S271" s="336">
        <f t="shared" si="17"/>
        <v>15419.279999999999</v>
      </c>
    </row>
    <row r="272" spans="1:19" ht="23.25" x14ac:dyDescent="0.25">
      <c r="A272" s="265" t="s">
        <v>727</v>
      </c>
      <c r="B272" s="29" t="s">
        <v>981</v>
      </c>
      <c r="C272" s="29">
        <v>89713</v>
      </c>
      <c r="D272" s="234" t="s">
        <v>354</v>
      </c>
      <c r="E272" s="25" t="s">
        <v>8</v>
      </c>
      <c r="F272" s="241">
        <v>85.62</v>
      </c>
      <c r="G272" s="13">
        <v>40.72</v>
      </c>
      <c r="H272" s="14">
        <f t="shared" si="16"/>
        <v>3486.4464000000003</v>
      </c>
      <c r="I272" s="273">
        <v>40.76</v>
      </c>
      <c r="J272" s="247"/>
      <c r="K272" s="247"/>
      <c r="L272" s="247"/>
      <c r="M272" s="247"/>
      <c r="N272" s="247"/>
      <c r="O272" s="247"/>
      <c r="Q272" s="248"/>
      <c r="R272" s="354">
        <v>40.72</v>
      </c>
      <c r="S272" s="336">
        <f t="shared" si="17"/>
        <v>3486.4464000000003</v>
      </c>
    </row>
    <row r="273" spans="1:19" ht="23.25" x14ac:dyDescent="0.25">
      <c r="A273" s="265" t="s">
        <v>728</v>
      </c>
      <c r="B273" s="29" t="s">
        <v>981</v>
      </c>
      <c r="C273" s="29">
        <v>89714</v>
      </c>
      <c r="D273" s="234" t="s">
        <v>353</v>
      </c>
      <c r="E273" s="25" t="s">
        <v>8</v>
      </c>
      <c r="F273" s="241">
        <v>288.2</v>
      </c>
      <c r="G273" s="13">
        <v>45.69</v>
      </c>
      <c r="H273" s="14">
        <f t="shared" si="16"/>
        <v>13167.857999999998</v>
      </c>
      <c r="I273" s="273">
        <v>45.69</v>
      </c>
      <c r="J273" s="247"/>
      <c r="K273" s="247"/>
      <c r="L273" s="247"/>
      <c r="M273" s="247"/>
      <c r="N273" s="247"/>
      <c r="O273" s="247"/>
      <c r="Q273" s="248"/>
      <c r="R273" s="354">
        <v>45.69</v>
      </c>
      <c r="S273" s="336">
        <f t="shared" si="17"/>
        <v>13167.857999999998</v>
      </c>
    </row>
    <row r="274" spans="1:19" ht="23.25" x14ac:dyDescent="0.25">
      <c r="A274" s="265" t="s">
        <v>729</v>
      </c>
      <c r="B274" s="29" t="s">
        <v>981</v>
      </c>
      <c r="C274" s="29">
        <v>89512</v>
      </c>
      <c r="D274" s="234" t="s">
        <v>356</v>
      </c>
      <c r="E274" s="25" t="s">
        <v>8</v>
      </c>
      <c r="F274" s="241">
        <v>10.75</v>
      </c>
      <c r="G274" s="13">
        <v>57.54</v>
      </c>
      <c r="H274" s="14">
        <f t="shared" si="16"/>
        <v>618.55499999999995</v>
      </c>
      <c r="I274" s="273">
        <v>57.92</v>
      </c>
      <c r="J274" s="247"/>
      <c r="K274" s="247"/>
      <c r="L274" s="247"/>
      <c r="M274" s="247"/>
      <c r="N274" s="247"/>
      <c r="O274" s="247"/>
      <c r="Q274" s="248"/>
      <c r="R274" s="354">
        <v>57.54</v>
      </c>
      <c r="S274" s="336">
        <f t="shared" si="17"/>
        <v>618.55499999999995</v>
      </c>
    </row>
    <row r="275" spans="1:19" ht="23.25" x14ac:dyDescent="0.25">
      <c r="A275" s="265" t="s">
        <v>730</v>
      </c>
      <c r="B275" s="29" t="s">
        <v>981</v>
      </c>
      <c r="C275" s="29">
        <v>98102</v>
      </c>
      <c r="D275" s="234" t="s">
        <v>357</v>
      </c>
      <c r="E275" s="25" t="s">
        <v>12</v>
      </c>
      <c r="F275" s="241">
        <v>1</v>
      </c>
      <c r="G275" s="27">
        <v>164</v>
      </c>
      <c r="H275" s="14">
        <f t="shared" si="16"/>
        <v>164</v>
      </c>
      <c r="I275" s="273">
        <v>160.6</v>
      </c>
      <c r="J275" s="247"/>
      <c r="K275" s="247"/>
      <c r="L275" s="247"/>
      <c r="M275" s="247"/>
      <c r="N275" s="247"/>
      <c r="O275" s="247"/>
      <c r="Q275" s="248"/>
      <c r="R275" s="354">
        <v>164</v>
      </c>
      <c r="S275" s="336">
        <f t="shared" si="17"/>
        <v>164</v>
      </c>
    </row>
    <row r="276" spans="1:19" ht="23.25" x14ac:dyDescent="0.25">
      <c r="A276" s="265" t="s">
        <v>731</v>
      </c>
      <c r="B276" s="29" t="s">
        <v>981</v>
      </c>
      <c r="C276" s="29">
        <v>89535</v>
      </c>
      <c r="D276" s="234" t="s">
        <v>363</v>
      </c>
      <c r="E276" s="25" t="s">
        <v>12</v>
      </c>
      <c r="F276" s="241">
        <v>18</v>
      </c>
      <c r="G276" s="27">
        <v>44.69</v>
      </c>
      <c r="H276" s="14">
        <f t="shared" ref="H276:H285" si="18">G276*F276</f>
        <v>804.42</v>
      </c>
      <c r="I276" s="273">
        <v>45.1</v>
      </c>
      <c r="J276" s="247"/>
      <c r="K276" s="247"/>
      <c r="L276" s="247"/>
      <c r="M276" s="247"/>
      <c r="N276" s="247"/>
      <c r="O276" s="247"/>
      <c r="Q276" s="248"/>
      <c r="R276" s="354">
        <v>44.69</v>
      </c>
      <c r="S276" s="336">
        <f t="shared" si="17"/>
        <v>804.42</v>
      </c>
    </row>
    <row r="277" spans="1:19" ht="23.25" x14ac:dyDescent="0.25">
      <c r="A277" s="265" t="s">
        <v>732</v>
      </c>
      <c r="B277" s="29" t="s">
        <v>981</v>
      </c>
      <c r="C277" s="29">
        <v>89531</v>
      </c>
      <c r="D277" s="234" t="s">
        <v>358</v>
      </c>
      <c r="E277" s="25" t="s">
        <v>12</v>
      </c>
      <c r="F277" s="241">
        <v>3</v>
      </c>
      <c r="G277" s="27">
        <v>39.89</v>
      </c>
      <c r="H277" s="14">
        <f t="shared" si="18"/>
        <v>119.67</v>
      </c>
      <c r="I277" s="273">
        <v>40.19</v>
      </c>
      <c r="J277" s="247"/>
      <c r="K277" s="247"/>
      <c r="L277" s="247"/>
      <c r="M277" s="247"/>
      <c r="N277" s="247"/>
      <c r="O277" s="247"/>
      <c r="Q277" s="248"/>
      <c r="R277" s="354">
        <v>39.89</v>
      </c>
      <c r="S277" s="336">
        <f t="shared" si="17"/>
        <v>119.67</v>
      </c>
    </row>
    <row r="278" spans="1:19" ht="23.25" x14ac:dyDescent="0.25">
      <c r="A278" s="265" t="s">
        <v>733</v>
      </c>
      <c r="B278" s="29" t="s">
        <v>981</v>
      </c>
      <c r="C278" s="29">
        <v>89554</v>
      </c>
      <c r="D278" s="234" t="s">
        <v>359</v>
      </c>
      <c r="E278" s="25" t="s">
        <v>12</v>
      </c>
      <c r="F278" s="241">
        <v>3</v>
      </c>
      <c r="G278" s="27">
        <v>29.06</v>
      </c>
      <c r="H278" s="14">
        <f t="shared" si="18"/>
        <v>87.179999999999993</v>
      </c>
      <c r="I278" s="273">
        <v>29.12</v>
      </c>
      <c r="J278" s="247"/>
      <c r="K278" s="247"/>
      <c r="L278" s="247"/>
      <c r="M278" s="247"/>
      <c r="N278" s="247"/>
      <c r="O278" s="247"/>
      <c r="Q278" s="248"/>
      <c r="R278" s="354">
        <v>29.06</v>
      </c>
      <c r="S278" s="336">
        <f t="shared" si="17"/>
        <v>87.179999999999993</v>
      </c>
    </row>
    <row r="279" spans="1:19" ht="23.25" x14ac:dyDescent="0.25">
      <c r="A279" s="265" t="s">
        <v>734</v>
      </c>
      <c r="B279" s="29" t="s">
        <v>981</v>
      </c>
      <c r="C279" s="29">
        <v>86878</v>
      </c>
      <c r="D279" s="234" t="s">
        <v>360</v>
      </c>
      <c r="E279" s="25" t="s">
        <v>12</v>
      </c>
      <c r="F279" s="241">
        <v>88</v>
      </c>
      <c r="G279" s="27">
        <v>63.95</v>
      </c>
      <c r="H279" s="14">
        <f t="shared" si="18"/>
        <v>5627.6</v>
      </c>
      <c r="I279" s="273">
        <v>63.8</v>
      </c>
      <c r="J279" s="247"/>
      <c r="K279" s="247"/>
      <c r="L279" s="247"/>
      <c r="M279" s="247"/>
      <c r="N279" s="247"/>
      <c r="O279" s="247"/>
      <c r="Q279" s="248"/>
      <c r="R279" s="354">
        <v>63.95</v>
      </c>
      <c r="S279" s="336">
        <f t="shared" si="17"/>
        <v>5627.6</v>
      </c>
    </row>
    <row r="280" spans="1:19" ht="23.25" x14ac:dyDescent="0.25">
      <c r="A280" s="265" t="s">
        <v>735</v>
      </c>
      <c r="B280" s="29" t="s">
        <v>981</v>
      </c>
      <c r="C280" s="29">
        <v>89546</v>
      </c>
      <c r="D280" s="234" t="s">
        <v>361</v>
      </c>
      <c r="E280" s="25" t="s">
        <v>12</v>
      </c>
      <c r="F280" s="241">
        <v>4</v>
      </c>
      <c r="G280" s="27">
        <v>11.57</v>
      </c>
      <c r="H280" s="14">
        <f t="shared" si="18"/>
        <v>46.28</v>
      </c>
      <c r="I280" s="273">
        <v>11.62</v>
      </c>
      <c r="J280" s="247"/>
      <c r="K280" s="247"/>
      <c r="L280" s="247"/>
      <c r="M280" s="247"/>
      <c r="N280" s="247"/>
      <c r="O280" s="247"/>
      <c r="Q280" s="248"/>
      <c r="R280" s="354">
        <v>11.57</v>
      </c>
      <c r="S280" s="336">
        <f t="shared" si="17"/>
        <v>46.28</v>
      </c>
    </row>
    <row r="281" spans="1:19" ht="23.25" x14ac:dyDescent="0.25">
      <c r="A281" s="265" t="s">
        <v>736</v>
      </c>
      <c r="B281" s="29" t="s">
        <v>981</v>
      </c>
      <c r="C281" s="29">
        <v>89707</v>
      </c>
      <c r="D281" s="234" t="s">
        <v>362</v>
      </c>
      <c r="E281" s="25" t="s">
        <v>12</v>
      </c>
      <c r="F281" s="241">
        <v>86</v>
      </c>
      <c r="G281" s="27">
        <v>56.22</v>
      </c>
      <c r="H281" s="14">
        <f t="shared" si="18"/>
        <v>4834.92</v>
      </c>
      <c r="I281" s="273">
        <v>59.49</v>
      </c>
      <c r="J281" s="247"/>
      <c r="K281" s="247"/>
      <c r="L281" s="247"/>
      <c r="M281" s="247"/>
      <c r="N281" s="247"/>
      <c r="O281" s="247"/>
      <c r="Q281" s="248"/>
      <c r="R281" s="354">
        <v>56.22</v>
      </c>
      <c r="S281" s="336">
        <f t="shared" si="17"/>
        <v>4834.92</v>
      </c>
    </row>
    <row r="282" spans="1:19" ht="34.5" x14ac:dyDescent="0.25">
      <c r="A282" s="265" t="s">
        <v>737</v>
      </c>
      <c r="B282" s="29" t="s">
        <v>981</v>
      </c>
      <c r="C282" s="29">
        <v>89748</v>
      </c>
      <c r="D282" s="234" t="s">
        <v>364</v>
      </c>
      <c r="E282" s="25" t="s">
        <v>12</v>
      </c>
      <c r="F282" s="241">
        <v>22</v>
      </c>
      <c r="G282" s="27">
        <v>46.15</v>
      </c>
      <c r="H282" s="14">
        <f t="shared" si="18"/>
        <v>1015.3</v>
      </c>
      <c r="I282" s="273">
        <v>46.47</v>
      </c>
      <c r="J282" s="247"/>
      <c r="K282" s="247"/>
      <c r="L282" s="247"/>
      <c r="M282" s="247"/>
      <c r="N282" s="247"/>
      <c r="O282" s="247"/>
      <c r="Q282" s="248"/>
      <c r="R282" s="354">
        <v>46.15</v>
      </c>
      <c r="S282" s="336">
        <f t="shared" si="17"/>
        <v>1015.3</v>
      </c>
    </row>
    <row r="283" spans="1:19" ht="34.5" x14ac:dyDescent="0.25">
      <c r="A283" s="265" t="s">
        <v>738</v>
      </c>
      <c r="B283" s="29" t="s">
        <v>981</v>
      </c>
      <c r="C283" s="29">
        <v>89726</v>
      </c>
      <c r="D283" s="234" t="s">
        <v>365</v>
      </c>
      <c r="E283" s="25" t="s">
        <v>12</v>
      </c>
      <c r="F283" s="241">
        <v>45</v>
      </c>
      <c r="G283" s="27">
        <v>12.23</v>
      </c>
      <c r="H283" s="14">
        <f t="shared" si="18"/>
        <v>550.35</v>
      </c>
      <c r="I283" s="273">
        <v>12.11</v>
      </c>
      <c r="J283" s="247"/>
      <c r="K283" s="247"/>
      <c r="L283" s="247"/>
      <c r="M283" s="247"/>
      <c r="N283" s="247"/>
      <c r="O283" s="247"/>
      <c r="Q283" s="248"/>
      <c r="R283" s="354">
        <v>12.23</v>
      </c>
      <c r="S283" s="336">
        <f t="shared" si="17"/>
        <v>550.35</v>
      </c>
    </row>
    <row r="284" spans="1:19" ht="34.5" x14ac:dyDescent="0.25">
      <c r="A284" s="265" t="s">
        <v>739</v>
      </c>
      <c r="B284" s="29" t="s">
        <v>981</v>
      </c>
      <c r="C284" s="29">
        <v>89732</v>
      </c>
      <c r="D284" s="234" t="s">
        <v>366</v>
      </c>
      <c r="E284" s="25" t="s">
        <v>12</v>
      </c>
      <c r="F284" s="241">
        <v>100</v>
      </c>
      <c r="G284" s="27">
        <v>17.34</v>
      </c>
      <c r="H284" s="14">
        <f t="shared" si="18"/>
        <v>1734</v>
      </c>
      <c r="I284" s="273">
        <v>17.25</v>
      </c>
      <c r="J284" s="247"/>
      <c r="K284" s="247"/>
      <c r="L284" s="247"/>
      <c r="M284" s="247"/>
      <c r="N284" s="247"/>
      <c r="O284" s="247"/>
      <c r="Q284" s="248"/>
      <c r="R284" s="354">
        <v>17.34</v>
      </c>
      <c r="S284" s="336">
        <f t="shared" si="17"/>
        <v>1734</v>
      </c>
    </row>
    <row r="285" spans="1:19" ht="34.5" x14ac:dyDescent="0.25">
      <c r="A285" s="265" t="s">
        <v>740</v>
      </c>
      <c r="B285" s="29" t="s">
        <v>981</v>
      </c>
      <c r="C285" s="29">
        <v>89739</v>
      </c>
      <c r="D285" s="234" t="s">
        <v>367</v>
      </c>
      <c r="E285" s="25" t="s">
        <v>12</v>
      </c>
      <c r="F285" s="241">
        <v>8</v>
      </c>
      <c r="G285" s="27">
        <v>25.7</v>
      </c>
      <c r="H285" s="14">
        <f t="shared" si="18"/>
        <v>205.6</v>
      </c>
      <c r="I285" s="273">
        <v>25.68</v>
      </c>
      <c r="J285" s="247"/>
      <c r="K285" s="247"/>
      <c r="L285" s="247"/>
      <c r="M285" s="247"/>
      <c r="N285" s="247"/>
      <c r="O285" s="247"/>
      <c r="Q285" s="248"/>
      <c r="R285" s="354">
        <v>25.7</v>
      </c>
      <c r="S285" s="336">
        <f t="shared" si="17"/>
        <v>205.6</v>
      </c>
    </row>
    <row r="286" spans="1:19" ht="34.5" x14ac:dyDescent="0.25">
      <c r="A286" s="265" t="s">
        <v>741</v>
      </c>
      <c r="B286" s="29" t="s">
        <v>981</v>
      </c>
      <c r="C286" s="29">
        <v>89746</v>
      </c>
      <c r="D286" s="234" t="s">
        <v>368</v>
      </c>
      <c r="E286" s="25" t="s">
        <v>12</v>
      </c>
      <c r="F286" s="241">
        <v>49</v>
      </c>
      <c r="G286" s="27">
        <v>30.68</v>
      </c>
      <c r="H286" s="14">
        <f t="shared" ref="H286:H292" si="19">G286*F286</f>
        <v>1503.32</v>
      </c>
      <c r="I286" s="273">
        <v>30.63</v>
      </c>
      <c r="J286" s="247"/>
      <c r="K286" s="247"/>
      <c r="L286" s="247"/>
      <c r="M286" s="247"/>
      <c r="N286" s="247"/>
      <c r="O286" s="247"/>
      <c r="Q286" s="248"/>
      <c r="R286" s="354">
        <v>30.68</v>
      </c>
      <c r="S286" s="336">
        <f t="shared" si="17"/>
        <v>1503.32</v>
      </c>
    </row>
    <row r="287" spans="1:19" ht="34.5" x14ac:dyDescent="0.25">
      <c r="A287" s="265" t="s">
        <v>742</v>
      </c>
      <c r="B287" s="29" t="s">
        <v>981</v>
      </c>
      <c r="C287" s="29">
        <v>89724</v>
      </c>
      <c r="D287" s="234" t="s">
        <v>369</v>
      </c>
      <c r="E287" s="25" t="s">
        <v>12</v>
      </c>
      <c r="F287" s="241">
        <v>88</v>
      </c>
      <c r="G287" s="27">
        <v>11.98</v>
      </c>
      <c r="H287" s="14">
        <f t="shared" si="19"/>
        <v>1054.24</v>
      </c>
      <c r="I287" s="273">
        <v>11.86</v>
      </c>
      <c r="J287" s="247"/>
      <c r="K287" s="247"/>
      <c r="L287" s="247"/>
      <c r="M287" s="247"/>
      <c r="N287" s="247"/>
      <c r="O287" s="247"/>
      <c r="Q287" s="248"/>
      <c r="R287" s="354">
        <v>11.98</v>
      </c>
      <c r="S287" s="336">
        <f t="shared" si="17"/>
        <v>1054.24</v>
      </c>
    </row>
    <row r="288" spans="1:19" ht="34.5" x14ac:dyDescent="0.25">
      <c r="A288" s="265" t="s">
        <v>743</v>
      </c>
      <c r="B288" s="29" t="s">
        <v>981</v>
      </c>
      <c r="C288" s="29">
        <v>89731</v>
      </c>
      <c r="D288" s="234" t="s">
        <v>370</v>
      </c>
      <c r="E288" s="25" t="s">
        <v>12</v>
      </c>
      <c r="F288" s="241">
        <v>72</v>
      </c>
      <c r="G288" s="27">
        <v>16.55</v>
      </c>
      <c r="H288" s="14">
        <f t="shared" si="19"/>
        <v>1191.6000000000001</v>
      </c>
      <c r="I288" s="273">
        <v>16.440000000000001</v>
      </c>
      <c r="J288" s="247"/>
      <c r="K288" s="247"/>
      <c r="L288" s="247"/>
      <c r="M288" s="247"/>
      <c r="N288" s="247"/>
      <c r="O288" s="247"/>
      <c r="Q288" s="248"/>
      <c r="R288" s="354">
        <v>16.55</v>
      </c>
      <c r="S288" s="336">
        <f t="shared" si="17"/>
        <v>1191.6000000000001</v>
      </c>
    </row>
    <row r="289" spans="1:19" ht="34.5" x14ac:dyDescent="0.25">
      <c r="A289" s="265" t="s">
        <v>744</v>
      </c>
      <c r="B289" s="29" t="s">
        <v>981</v>
      </c>
      <c r="C289" s="29">
        <v>89737</v>
      </c>
      <c r="D289" s="234" t="s">
        <v>371</v>
      </c>
      <c r="E289" s="25" t="s">
        <v>12</v>
      </c>
      <c r="F289" s="241">
        <v>1</v>
      </c>
      <c r="G289" s="27">
        <v>24.64</v>
      </c>
      <c r="H289" s="14">
        <f t="shared" si="19"/>
        <v>24.64</v>
      </c>
      <c r="I289" s="273">
        <v>24.59</v>
      </c>
      <c r="J289" s="247"/>
      <c r="K289" s="247"/>
      <c r="L289" s="247"/>
      <c r="M289" s="247"/>
      <c r="N289" s="247"/>
      <c r="O289" s="247"/>
      <c r="Q289" s="248"/>
      <c r="R289" s="354">
        <v>24.64</v>
      </c>
      <c r="S289" s="336">
        <f t="shared" si="17"/>
        <v>24.64</v>
      </c>
    </row>
    <row r="290" spans="1:19" ht="34.5" x14ac:dyDescent="0.25">
      <c r="A290" s="265" t="s">
        <v>745</v>
      </c>
      <c r="B290" s="29" t="s">
        <v>981</v>
      </c>
      <c r="C290" s="29">
        <v>89744</v>
      </c>
      <c r="D290" s="234" t="s">
        <v>372</v>
      </c>
      <c r="E290" s="25" t="s">
        <v>12</v>
      </c>
      <c r="F290" s="241">
        <v>22</v>
      </c>
      <c r="G290" s="27">
        <v>29.77</v>
      </c>
      <c r="H290" s="14">
        <f t="shared" si="19"/>
        <v>654.93999999999994</v>
      </c>
      <c r="I290" s="273">
        <v>29.1</v>
      </c>
      <c r="J290" s="247"/>
      <c r="K290" s="247"/>
      <c r="L290" s="247"/>
      <c r="M290" s="247"/>
      <c r="N290" s="247"/>
      <c r="O290" s="247"/>
      <c r="Q290" s="248"/>
      <c r="R290" s="354">
        <v>29.77</v>
      </c>
      <c r="S290" s="336">
        <f t="shared" si="17"/>
        <v>654.93999999999994</v>
      </c>
    </row>
    <row r="291" spans="1:19" ht="34.5" x14ac:dyDescent="0.25">
      <c r="A291" s="265" t="s">
        <v>746</v>
      </c>
      <c r="B291" s="29" t="s">
        <v>981</v>
      </c>
      <c r="C291" s="29">
        <v>89783</v>
      </c>
      <c r="D291" s="234" t="s">
        <v>373</v>
      </c>
      <c r="E291" s="25" t="s">
        <v>12</v>
      </c>
      <c r="F291" s="74">
        <v>9</v>
      </c>
      <c r="G291" s="27">
        <v>17.28</v>
      </c>
      <c r="H291" s="6">
        <f t="shared" si="19"/>
        <v>155.52000000000001</v>
      </c>
      <c r="I291" s="353">
        <v>17.149999999999999</v>
      </c>
      <c r="J291" s="204"/>
      <c r="K291" s="204"/>
      <c r="L291" s="204"/>
      <c r="M291" s="204"/>
      <c r="N291" s="204"/>
      <c r="O291" s="204"/>
      <c r="P291" s="316"/>
      <c r="Q291" s="316"/>
      <c r="R291" s="403">
        <v>17.28</v>
      </c>
      <c r="S291" s="336">
        <f t="shared" si="17"/>
        <v>155.52000000000001</v>
      </c>
    </row>
    <row r="292" spans="1:19" ht="34.5" x14ac:dyDescent="0.25">
      <c r="A292" s="265" t="s">
        <v>747</v>
      </c>
      <c r="B292" s="29" t="s">
        <v>981</v>
      </c>
      <c r="C292" s="29">
        <v>89785</v>
      </c>
      <c r="D292" s="234" t="s">
        <v>374</v>
      </c>
      <c r="E292" s="25" t="s">
        <v>12</v>
      </c>
      <c r="F292" s="74">
        <v>32</v>
      </c>
      <c r="G292" s="27">
        <v>29.1</v>
      </c>
      <c r="H292" s="6">
        <f t="shared" si="19"/>
        <v>931.2</v>
      </c>
      <c r="I292" s="353">
        <v>29.1</v>
      </c>
      <c r="J292" s="204"/>
      <c r="K292" s="204"/>
      <c r="L292" s="204"/>
      <c r="M292" s="204"/>
      <c r="N292" s="204"/>
      <c r="O292" s="204"/>
      <c r="P292" s="316"/>
      <c r="Q292" s="316"/>
      <c r="R292" s="403">
        <v>29.1</v>
      </c>
      <c r="S292" s="336">
        <f t="shared" si="17"/>
        <v>931.2</v>
      </c>
    </row>
    <row r="293" spans="1:19" x14ac:dyDescent="0.25">
      <c r="A293" s="265" t="s">
        <v>748</v>
      </c>
      <c r="B293" s="29" t="s">
        <v>981</v>
      </c>
      <c r="C293" s="291">
        <v>89795</v>
      </c>
      <c r="D293" s="234" t="s">
        <v>375</v>
      </c>
      <c r="E293" s="25" t="s">
        <v>12</v>
      </c>
      <c r="F293" s="241">
        <v>11</v>
      </c>
      <c r="G293" s="195">
        <v>44.19</v>
      </c>
      <c r="H293" s="14">
        <f t="shared" ref="H293:H302" si="20">G293*F293</f>
        <v>486.09</v>
      </c>
      <c r="I293" s="247">
        <v>44.36</v>
      </c>
      <c r="J293" s="247"/>
      <c r="K293" s="247"/>
      <c r="L293" s="247"/>
      <c r="M293" s="247"/>
      <c r="N293" s="247"/>
      <c r="O293" s="247"/>
      <c r="Q293" s="248"/>
      <c r="R293" s="354">
        <v>44.19</v>
      </c>
      <c r="S293" s="336">
        <f t="shared" si="17"/>
        <v>486.09</v>
      </c>
    </row>
    <row r="294" spans="1:19" ht="23.25" x14ac:dyDescent="0.25">
      <c r="A294" s="265" t="s">
        <v>749</v>
      </c>
      <c r="B294" s="29" t="s">
        <v>981</v>
      </c>
      <c r="C294" s="29">
        <v>89834</v>
      </c>
      <c r="D294" s="234" t="s">
        <v>376</v>
      </c>
      <c r="E294" s="25" t="s">
        <v>12</v>
      </c>
      <c r="F294" s="241">
        <v>35</v>
      </c>
      <c r="G294" s="195">
        <v>57.33</v>
      </c>
      <c r="H294" s="14">
        <f t="shared" si="20"/>
        <v>2006.55</v>
      </c>
      <c r="I294" s="273">
        <v>57.52</v>
      </c>
      <c r="J294" s="247"/>
      <c r="K294" s="247"/>
      <c r="L294" s="247"/>
      <c r="M294" s="247"/>
      <c r="N294" s="247"/>
      <c r="O294" s="247"/>
      <c r="Q294" s="248"/>
      <c r="R294" s="354">
        <v>57.33</v>
      </c>
      <c r="S294" s="336">
        <f t="shared" si="17"/>
        <v>2006.55</v>
      </c>
    </row>
    <row r="295" spans="1:19" x14ac:dyDescent="0.25">
      <c r="A295" s="265" t="s">
        <v>750</v>
      </c>
      <c r="B295" s="29" t="s">
        <v>981</v>
      </c>
      <c r="C295" s="29">
        <v>104353</v>
      </c>
      <c r="D295" s="234" t="s">
        <v>377</v>
      </c>
      <c r="E295" s="25" t="s">
        <v>12</v>
      </c>
      <c r="F295" s="241">
        <v>34</v>
      </c>
      <c r="G295" s="195">
        <v>44.71</v>
      </c>
      <c r="H295" s="14">
        <f t="shared" si="20"/>
        <v>1520.14</v>
      </c>
      <c r="I295" s="258">
        <v>44.89</v>
      </c>
      <c r="J295" s="247">
        <v>104353</v>
      </c>
      <c r="K295" s="247"/>
      <c r="L295" s="247"/>
      <c r="M295" s="247"/>
      <c r="N295" s="247"/>
      <c r="O295" s="247"/>
      <c r="Q295" s="248"/>
      <c r="R295" s="354">
        <v>44.71</v>
      </c>
      <c r="S295" s="336">
        <f t="shared" si="17"/>
        <v>1520.14</v>
      </c>
    </row>
    <row r="296" spans="1:19" x14ac:dyDescent="0.25">
      <c r="A296" s="265" t="s">
        <v>751</v>
      </c>
      <c r="B296" s="29" t="s">
        <v>981</v>
      </c>
      <c r="C296" s="29">
        <v>104355</v>
      </c>
      <c r="D296" s="234" t="s">
        <v>378</v>
      </c>
      <c r="E296" s="25" t="s">
        <v>12</v>
      </c>
      <c r="F296" s="241">
        <v>4</v>
      </c>
      <c r="G296" s="195">
        <v>51.76</v>
      </c>
      <c r="H296" s="14">
        <f t="shared" si="20"/>
        <v>207.04</v>
      </c>
      <c r="I296" s="258">
        <v>51.97</v>
      </c>
      <c r="J296" s="247">
        <v>104355</v>
      </c>
      <c r="K296" s="247"/>
      <c r="L296" s="247"/>
      <c r="M296" s="247"/>
      <c r="N296" s="247"/>
      <c r="O296" s="247"/>
      <c r="Q296" s="248"/>
      <c r="R296" s="354">
        <v>51.76</v>
      </c>
      <c r="S296" s="336">
        <f t="shared" si="17"/>
        <v>207.04</v>
      </c>
    </row>
    <row r="297" spans="1:19" ht="23.25" x14ac:dyDescent="0.25">
      <c r="A297" s="265" t="s">
        <v>752</v>
      </c>
      <c r="B297" s="29" t="s">
        <v>981</v>
      </c>
      <c r="C297" s="29">
        <v>89753</v>
      </c>
      <c r="D297" s="234" t="s">
        <v>379</v>
      </c>
      <c r="E297" s="25" t="s">
        <v>12</v>
      </c>
      <c r="F297" s="241">
        <v>198</v>
      </c>
      <c r="G297" s="27">
        <v>10.72</v>
      </c>
      <c r="H297" s="14">
        <f t="shared" si="20"/>
        <v>2122.56</v>
      </c>
      <c r="I297" s="273">
        <v>10.66</v>
      </c>
      <c r="J297" s="247"/>
      <c r="K297" s="247"/>
      <c r="L297" s="247"/>
      <c r="M297" s="247"/>
      <c r="N297" s="247"/>
      <c r="O297" s="247"/>
      <c r="Q297" s="248"/>
      <c r="R297" s="354">
        <v>10.72</v>
      </c>
      <c r="S297" s="336">
        <f t="shared" si="17"/>
        <v>2122.56</v>
      </c>
    </row>
    <row r="298" spans="1:19" ht="23.25" x14ac:dyDescent="0.25">
      <c r="A298" s="265" t="s">
        <v>753</v>
      </c>
      <c r="B298" s="29" t="s">
        <v>981</v>
      </c>
      <c r="C298" s="29">
        <v>89774</v>
      </c>
      <c r="D298" s="234" t="s">
        <v>380</v>
      </c>
      <c r="E298" s="25" t="s">
        <v>12</v>
      </c>
      <c r="F298" s="241">
        <v>18</v>
      </c>
      <c r="G298" s="27">
        <v>17.13</v>
      </c>
      <c r="H298" s="14">
        <f t="shared" si="20"/>
        <v>308.33999999999997</v>
      </c>
      <c r="I298" s="273">
        <v>17.09</v>
      </c>
      <c r="J298" s="247"/>
      <c r="K298" s="247"/>
      <c r="L298" s="247"/>
      <c r="M298" s="247"/>
      <c r="N298" s="247"/>
      <c r="O298" s="247"/>
      <c r="Q298" s="248"/>
      <c r="R298" s="354">
        <v>17.13</v>
      </c>
      <c r="S298" s="336">
        <f t="shared" si="17"/>
        <v>308.33999999999997</v>
      </c>
    </row>
    <row r="299" spans="1:19" ht="23.25" x14ac:dyDescent="0.25">
      <c r="A299" s="265" t="s">
        <v>754</v>
      </c>
      <c r="B299" s="29" t="s">
        <v>981</v>
      </c>
      <c r="C299" s="29">
        <v>89778</v>
      </c>
      <c r="D299" s="234" t="s">
        <v>381</v>
      </c>
      <c r="E299" s="25" t="s">
        <v>12</v>
      </c>
      <c r="F299" s="241">
        <v>128</v>
      </c>
      <c r="G299" s="27">
        <v>19.37</v>
      </c>
      <c r="H299" s="14">
        <f t="shared" si="20"/>
        <v>2479.36</v>
      </c>
      <c r="I299" s="273">
        <v>19.28</v>
      </c>
      <c r="J299" s="247"/>
      <c r="K299" s="247"/>
      <c r="L299" s="247"/>
      <c r="M299" s="247"/>
      <c r="N299" s="247"/>
      <c r="O299" s="247"/>
      <c r="Q299" s="248"/>
      <c r="R299" s="354">
        <v>19.37</v>
      </c>
      <c r="S299" s="336">
        <f t="shared" si="17"/>
        <v>2479.36</v>
      </c>
    </row>
    <row r="300" spans="1:19" ht="23.25" x14ac:dyDescent="0.25">
      <c r="A300" s="265" t="s">
        <v>755</v>
      </c>
      <c r="B300" s="29" t="s">
        <v>981</v>
      </c>
      <c r="C300" s="29">
        <v>89710</v>
      </c>
      <c r="D300" s="234" t="s">
        <v>382</v>
      </c>
      <c r="E300" s="25" t="s">
        <v>12</v>
      </c>
      <c r="F300" s="241">
        <v>10</v>
      </c>
      <c r="G300" s="27">
        <v>21.72</v>
      </c>
      <c r="H300" s="14">
        <f t="shared" si="20"/>
        <v>217.2</v>
      </c>
      <c r="I300" s="273">
        <v>23.04</v>
      </c>
      <c r="J300" s="247"/>
      <c r="K300" s="247"/>
      <c r="L300" s="247"/>
      <c r="M300" s="247"/>
      <c r="N300" s="247"/>
      <c r="O300" s="247"/>
      <c r="Q300" s="248"/>
      <c r="R300" s="354">
        <v>21.72</v>
      </c>
      <c r="S300" s="336">
        <f t="shared" si="17"/>
        <v>217.2</v>
      </c>
    </row>
    <row r="301" spans="1:19" x14ac:dyDescent="0.25">
      <c r="A301" s="265" t="s">
        <v>756</v>
      </c>
      <c r="B301" s="29" t="s">
        <v>981</v>
      </c>
      <c r="C301" s="29">
        <v>89549</v>
      </c>
      <c r="D301" s="234" t="s">
        <v>383</v>
      </c>
      <c r="E301" s="25" t="s">
        <v>12</v>
      </c>
      <c r="F301" s="241">
        <v>32</v>
      </c>
      <c r="G301" s="195">
        <v>19.59</v>
      </c>
      <c r="H301" s="14">
        <f t="shared" si="20"/>
        <v>626.88</v>
      </c>
      <c r="I301" s="258">
        <v>19.71</v>
      </c>
      <c r="J301" s="247">
        <v>89549</v>
      </c>
      <c r="K301" s="247"/>
      <c r="L301" s="247"/>
      <c r="M301" s="247"/>
      <c r="N301" s="247"/>
      <c r="O301" s="247"/>
      <c r="Q301" s="248"/>
      <c r="R301" s="354">
        <v>19.59</v>
      </c>
      <c r="S301" s="336">
        <f t="shared" si="17"/>
        <v>626.88</v>
      </c>
    </row>
    <row r="302" spans="1:19" x14ac:dyDescent="0.25">
      <c r="A302" s="265" t="s">
        <v>757</v>
      </c>
      <c r="B302" s="29" t="s">
        <v>981</v>
      </c>
      <c r="C302" s="29">
        <v>152250</v>
      </c>
      <c r="D302" s="234" t="s">
        <v>384</v>
      </c>
      <c r="E302" s="25" t="s">
        <v>12</v>
      </c>
      <c r="F302" s="241">
        <v>4</v>
      </c>
      <c r="G302" s="195">
        <v>82.39</v>
      </c>
      <c r="H302" s="14">
        <f t="shared" si="20"/>
        <v>329.56</v>
      </c>
      <c r="I302" s="247">
        <v>19.71</v>
      </c>
      <c r="J302" s="247"/>
      <c r="K302" s="247"/>
      <c r="L302" s="247"/>
      <c r="M302" s="247"/>
      <c r="N302" s="247"/>
      <c r="O302" s="247"/>
      <c r="Q302" s="248"/>
      <c r="R302" s="365">
        <f>G302*1.03</f>
        <v>84.861699999999999</v>
      </c>
      <c r="S302" s="336">
        <f t="shared" si="17"/>
        <v>339.4468</v>
      </c>
    </row>
    <row r="303" spans="1:19" x14ac:dyDescent="0.25">
      <c r="A303" s="265" t="s">
        <v>758</v>
      </c>
      <c r="B303" s="29" t="s">
        <v>981</v>
      </c>
      <c r="C303" s="29">
        <v>89557</v>
      </c>
      <c r="D303" s="234" t="s">
        <v>385</v>
      </c>
      <c r="E303" s="25" t="s">
        <v>12</v>
      </c>
      <c r="F303" s="241">
        <v>2</v>
      </c>
      <c r="G303" s="27">
        <v>32.97</v>
      </c>
      <c r="H303" s="14">
        <f t="shared" ref="H303:H311" si="21">G303*F303</f>
        <v>65.94</v>
      </c>
      <c r="I303" s="273">
        <v>33.270000000000003</v>
      </c>
      <c r="J303" s="247">
        <v>89557</v>
      </c>
      <c r="K303" s="247"/>
      <c r="L303" s="247"/>
      <c r="M303" s="247"/>
      <c r="N303" s="247"/>
      <c r="O303" s="247"/>
      <c r="Q303" s="248"/>
      <c r="R303" s="354">
        <v>32.97</v>
      </c>
      <c r="S303" s="336">
        <f t="shared" si="17"/>
        <v>65.94</v>
      </c>
    </row>
    <row r="304" spans="1:19" ht="23.25" x14ac:dyDescent="0.25">
      <c r="A304" s="265" t="s">
        <v>759</v>
      </c>
      <c r="B304" s="29" t="s">
        <v>981</v>
      </c>
      <c r="C304" s="29">
        <v>89784</v>
      </c>
      <c r="D304" s="234" t="s">
        <v>386</v>
      </c>
      <c r="E304" s="25" t="s">
        <v>12</v>
      </c>
      <c r="F304" s="241">
        <v>52</v>
      </c>
      <c r="G304" s="27">
        <v>26.55</v>
      </c>
      <c r="H304" s="14">
        <f t="shared" si="21"/>
        <v>1380.6000000000001</v>
      </c>
      <c r="I304" s="273">
        <v>26.48</v>
      </c>
      <c r="J304" s="247"/>
      <c r="K304" s="247"/>
      <c r="L304" s="247"/>
      <c r="M304" s="247"/>
      <c r="N304" s="247"/>
      <c r="O304" s="247"/>
      <c r="Q304" s="248"/>
      <c r="R304" s="354">
        <v>26.55</v>
      </c>
      <c r="S304" s="336">
        <f t="shared" si="17"/>
        <v>1380.6000000000001</v>
      </c>
    </row>
    <row r="305" spans="1:19" ht="23.25" x14ac:dyDescent="0.25">
      <c r="A305" s="265" t="s">
        <v>760</v>
      </c>
      <c r="B305" s="29" t="s">
        <v>981</v>
      </c>
      <c r="C305" s="29">
        <v>89786</v>
      </c>
      <c r="D305" s="234" t="s">
        <v>387</v>
      </c>
      <c r="E305" s="25" t="s">
        <v>12</v>
      </c>
      <c r="F305" s="241">
        <v>2</v>
      </c>
      <c r="G305" s="27">
        <v>41.94</v>
      </c>
      <c r="H305" s="14">
        <f t="shared" si="21"/>
        <v>83.88</v>
      </c>
      <c r="I305" s="273">
        <v>42.05</v>
      </c>
      <c r="J305" s="247"/>
      <c r="K305" s="247"/>
      <c r="L305" s="247"/>
      <c r="M305" s="247"/>
      <c r="N305" s="247"/>
      <c r="O305" s="247"/>
      <c r="Q305" s="248"/>
      <c r="R305" s="354">
        <v>41.94</v>
      </c>
      <c r="S305" s="336">
        <f t="shared" si="17"/>
        <v>83.88</v>
      </c>
    </row>
    <row r="306" spans="1:19" ht="23.25" x14ac:dyDescent="0.25">
      <c r="A306" s="265" t="s">
        <v>761</v>
      </c>
      <c r="B306" s="29" t="s">
        <v>981</v>
      </c>
      <c r="C306" s="29">
        <v>89796</v>
      </c>
      <c r="D306" s="234" t="s">
        <v>388</v>
      </c>
      <c r="E306" s="25" t="s">
        <v>12</v>
      </c>
      <c r="F306" s="241">
        <v>6</v>
      </c>
      <c r="G306" s="27">
        <v>46.46</v>
      </c>
      <c r="H306" s="14">
        <f t="shared" si="21"/>
        <v>278.76</v>
      </c>
      <c r="I306" s="273">
        <v>46.48</v>
      </c>
      <c r="J306" s="247"/>
      <c r="K306" s="247"/>
      <c r="L306" s="247"/>
      <c r="M306" s="247"/>
      <c r="N306" s="247"/>
      <c r="O306" s="247"/>
      <c r="Q306" s="248"/>
      <c r="R306" s="354">
        <v>46.46</v>
      </c>
      <c r="S306" s="336">
        <f t="shared" si="17"/>
        <v>278.76</v>
      </c>
    </row>
    <row r="307" spans="1:19" x14ac:dyDescent="0.25">
      <c r="A307" s="265" t="s">
        <v>762</v>
      </c>
      <c r="B307" s="29" t="s">
        <v>981</v>
      </c>
      <c r="C307" s="29">
        <v>89829</v>
      </c>
      <c r="D307" s="234" t="s">
        <v>1243</v>
      </c>
      <c r="E307" s="25" t="s">
        <v>12</v>
      </c>
      <c r="F307" s="241">
        <v>13</v>
      </c>
      <c r="G307" s="195">
        <v>38.56</v>
      </c>
      <c r="H307" s="14">
        <f t="shared" si="21"/>
        <v>501.28000000000003</v>
      </c>
      <c r="I307" s="248">
        <v>38.71</v>
      </c>
      <c r="J307" s="248">
        <v>104354</v>
      </c>
      <c r="K307" s="247"/>
      <c r="L307" s="247"/>
      <c r="M307" s="247"/>
      <c r="N307" s="247"/>
      <c r="O307" s="247"/>
      <c r="Q307" s="248"/>
      <c r="R307" s="354">
        <v>38.56</v>
      </c>
      <c r="S307" s="336">
        <f t="shared" si="17"/>
        <v>501.28000000000003</v>
      </c>
    </row>
    <row r="308" spans="1:19" x14ac:dyDescent="0.25">
      <c r="A308" s="265" t="s">
        <v>763</v>
      </c>
      <c r="B308" s="29" t="s">
        <v>981</v>
      </c>
      <c r="C308" s="29">
        <v>89833</v>
      </c>
      <c r="D308" s="234" t="s">
        <v>1242</v>
      </c>
      <c r="E308" s="25" t="s">
        <v>12</v>
      </c>
      <c r="F308" s="241">
        <v>8</v>
      </c>
      <c r="G308" s="195">
        <v>48.57</v>
      </c>
      <c r="H308" s="14">
        <f t="shared" si="21"/>
        <v>388.56</v>
      </c>
      <c r="I308" s="248">
        <v>44.1</v>
      </c>
      <c r="J308" s="247">
        <v>104344</v>
      </c>
      <c r="K308" s="247"/>
      <c r="L308" s="247"/>
      <c r="M308" s="247"/>
      <c r="N308" s="247"/>
      <c r="O308" s="247"/>
      <c r="Q308" s="248"/>
      <c r="R308" s="354">
        <v>48.57</v>
      </c>
      <c r="S308" s="336">
        <f t="shared" si="17"/>
        <v>388.56</v>
      </c>
    </row>
    <row r="309" spans="1:19" x14ac:dyDescent="0.25">
      <c r="A309" s="265" t="s">
        <v>764</v>
      </c>
      <c r="B309" s="29" t="s">
        <v>981</v>
      </c>
      <c r="C309" s="29">
        <v>89514</v>
      </c>
      <c r="D309" s="234" t="s">
        <v>389</v>
      </c>
      <c r="E309" s="25" t="s">
        <v>12</v>
      </c>
      <c r="F309" s="241">
        <v>94</v>
      </c>
      <c r="G309" s="195">
        <v>8.91</v>
      </c>
      <c r="H309" s="14">
        <f t="shared" si="21"/>
        <v>837.54</v>
      </c>
      <c r="I309" s="248">
        <v>8.92</v>
      </c>
      <c r="J309" s="248"/>
      <c r="K309" s="247"/>
      <c r="L309" s="247"/>
      <c r="M309" s="247"/>
      <c r="N309" s="247"/>
      <c r="O309" s="247"/>
      <c r="Q309" s="248"/>
      <c r="R309" s="354">
        <v>8.91</v>
      </c>
      <c r="S309" s="336">
        <f t="shared" si="17"/>
        <v>837.54</v>
      </c>
    </row>
    <row r="310" spans="1:19" x14ac:dyDescent="0.25">
      <c r="A310" s="265" t="s">
        <v>765</v>
      </c>
      <c r="B310" s="29" t="s">
        <v>981</v>
      </c>
      <c r="C310" s="29">
        <v>89518</v>
      </c>
      <c r="D310" s="234" t="s">
        <v>390</v>
      </c>
      <c r="E310" s="25" t="s">
        <v>12</v>
      </c>
      <c r="F310" s="241">
        <v>10</v>
      </c>
      <c r="G310" s="195">
        <v>15.79</v>
      </c>
      <c r="H310" s="14">
        <f t="shared" si="21"/>
        <v>157.89999999999998</v>
      </c>
      <c r="I310" s="248">
        <v>15.84</v>
      </c>
      <c r="J310" s="248"/>
      <c r="K310" s="247"/>
      <c r="L310" s="247"/>
      <c r="M310" s="247"/>
      <c r="N310" s="247"/>
      <c r="O310" s="247"/>
      <c r="Q310" s="248"/>
      <c r="R310" s="354">
        <v>15.79</v>
      </c>
      <c r="S310" s="336">
        <f t="shared" si="17"/>
        <v>157.89999999999998</v>
      </c>
    </row>
    <row r="311" spans="1:19" ht="23.25" x14ac:dyDescent="0.25">
      <c r="A311" s="265" t="s">
        <v>766</v>
      </c>
      <c r="B311" s="29" t="s">
        <v>981</v>
      </c>
      <c r="C311" s="29">
        <v>95546</v>
      </c>
      <c r="D311" s="234" t="s">
        <v>1043</v>
      </c>
      <c r="E311" s="30" t="s">
        <v>12</v>
      </c>
      <c r="F311" s="241">
        <v>40</v>
      </c>
      <c r="G311" s="13">
        <v>205.43</v>
      </c>
      <c r="H311" s="14">
        <f t="shared" si="21"/>
        <v>8217.2000000000007</v>
      </c>
      <c r="I311" s="273">
        <v>201.52</v>
      </c>
      <c r="J311" s="247"/>
      <c r="K311" s="247"/>
      <c r="L311" s="247"/>
      <c r="M311" s="247"/>
      <c r="N311" s="247"/>
      <c r="O311" s="247"/>
      <c r="Q311" s="248"/>
      <c r="R311" s="354">
        <v>205.43</v>
      </c>
      <c r="S311" s="336">
        <f t="shared" si="17"/>
        <v>8217.2000000000007</v>
      </c>
    </row>
    <row r="312" spans="1:19" x14ac:dyDescent="0.25">
      <c r="A312" s="439" t="s">
        <v>920</v>
      </c>
      <c r="B312" s="440"/>
      <c r="C312" s="440"/>
      <c r="D312" s="440"/>
      <c r="E312" s="440"/>
      <c r="F312" s="440"/>
      <c r="G312" s="440"/>
      <c r="H312" s="32">
        <f>SUM(H270:H311)</f>
        <v>78604.364299999972</v>
      </c>
      <c r="I312" s="252"/>
      <c r="J312" s="247"/>
      <c r="K312" s="247"/>
      <c r="L312" s="247"/>
      <c r="M312" s="247"/>
      <c r="N312" s="247"/>
      <c r="O312" s="247"/>
      <c r="Q312" s="248"/>
      <c r="S312" s="337">
        <f>SUM(S270:S311)</f>
        <v>78614.251099999979</v>
      </c>
    </row>
    <row r="313" spans="1:19" x14ac:dyDescent="0.25">
      <c r="A313" s="265" t="s">
        <v>767</v>
      </c>
      <c r="B313" s="29"/>
      <c r="C313" s="29"/>
      <c r="D313" s="20" t="s">
        <v>70</v>
      </c>
      <c r="E313" s="21"/>
      <c r="F313" s="241"/>
      <c r="G313" s="13"/>
      <c r="H313" s="14"/>
      <c r="I313" s="252"/>
      <c r="J313" s="247"/>
      <c r="K313" s="247"/>
      <c r="L313" s="247"/>
      <c r="M313" s="247"/>
      <c r="N313" s="247"/>
      <c r="O313" s="247"/>
      <c r="Q313" s="248"/>
      <c r="S313" s="336"/>
    </row>
    <row r="314" spans="1:19" ht="23.25" x14ac:dyDescent="0.25">
      <c r="A314" s="265" t="s">
        <v>768</v>
      </c>
      <c r="B314" s="29" t="s">
        <v>981</v>
      </c>
      <c r="C314" s="29">
        <v>89511</v>
      </c>
      <c r="D314" s="234" t="s">
        <v>391</v>
      </c>
      <c r="E314" s="25" t="s">
        <v>8</v>
      </c>
      <c r="F314" s="241">
        <v>28.79</v>
      </c>
      <c r="G314" s="13">
        <v>45.12</v>
      </c>
      <c r="H314" s="14">
        <f t="shared" ref="H314:H322" si="22">G314*F314</f>
        <v>1299.0047999999999</v>
      </c>
      <c r="I314" s="273">
        <v>45.48</v>
      </c>
      <c r="J314" s="247"/>
      <c r="K314" s="247"/>
      <c r="L314" s="247"/>
      <c r="M314" s="247"/>
      <c r="N314" s="247"/>
      <c r="O314" s="247"/>
      <c r="Q314" s="248"/>
      <c r="R314" s="354">
        <v>45.12</v>
      </c>
      <c r="S314" s="336">
        <f t="shared" ref="S314:S328" si="23">R314*F314</f>
        <v>1299.0047999999999</v>
      </c>
    </row>
    <row r="315" spans="1:19" ht="23.25" x14ac:dyDescent="0.25">
      <c r="A315" s="265" t="s">
        <v>769</v>
      </c>
      <c r="B315" s="29" t="s">
        <v>981</v>
      </c>
      <c r="C315" s="29">
        <v>89512</v>
      </c>
      <c r="D315" s="234" t="s">
        <v>355</v>
      </c>
      <c r="E315" s="25" t="s">
        <v>8</v>
      </c>
      <c r="F315" s="241">
        <v>23.92</v>
      </c>
      <c r="G315" s="13">
        <v>57.54</v>
      </c>
      <c r="H315" s="14">
        <f t="shared" si="22"/>
        <v>1376.3568</v>
      </c>
      <c r="I315" s="273">
        <v>57.92</v>
      </c>
      <c r="J315" s="247"/>
      <c r="K315" s="247"/>
      <c r="L315" s="247"/>
      <c r="M315" s="247"/>
      <c r="N315" s="247"/>
      <c r="O315" s="247"/>
      <c r="Q315" s="248"/>
      <c r="R315" s="354">
        <v>57.54</v>
      </c>
      <c r="S315" s="336">
        <f t="shared" si="23"/>
        <v>1376.3568</v>
      </c>
    </row>
    <row r="316" spans="1:19" ht="23.25" x14ac:dyDescent="0.25">
      <c r="A316" s="265" t="s">
        <v>770</v>
      </c>
      <c r="B316" s="29" t="s">
        <v>981</v>
      </c>
      <c r="C316" s="29">
        <v>89714</v>
      </c>
      <c r="D316" s="234" t="s">
        <v>392</v>
      </c>
      <c r="E316" s="25" t="s">
        <v>8</v>
      </c>
      <c r="F316" s="241">
        <v>96.48</v>
      </c>
      <c r="G316" s="13">
        <v>45.69</v>
      </c>
      <c r="H316" s="14">
        <f t="shared" si="22"/>
        <v>4408.1711999999998</v>
      </c>
      <c r="I316" s="273">
        <v>45.69</v>
      </c>
      <c r="J316" s="247"/>
      <c r="K316" s="247"/>
      <c r="L316" s="247"/>
      <c r="M316" s="247"/>
      <c r="N316" s="247"/>
      <c r="O316" s="247"/>
      <c r="Q316" s="248"/>
      <c r="R316" s="354">
        <v>45.69</v>
      </c>
      <c r="S316" s="336">
        <f t="shared" si="23"/>
        <v>4408.1711999999998</v>
      </c>
    </row>
    <row r="317" spans="1:19" ht="23.25" x14ac:dyDescent="0.25">
      <c r="A317" s="265" t="s">
        <v>771</v>
      </c>
      <c r="B317" s="29" t="s">
        <v>981</v>
      </c>
      <c r="C317" s="29">
        <v>89849</v>
      </c>
      <c r="D317" s="234" t="s">
        <v>393</v>
      </c>
      <c r="E317" s="25" t="s">
        <v>8</v>
      </c>
      <c r="F317" s="241">
        <v>61.04</v>
      </c>
      <c r="G317" s="13">
        <v>64.83</v>
      </c>
      <c r="H317" s="14">
        <f t="shared" si="22"/>
        <v>3957.2231999999999</v>
      </c>
      <c r="I317" s="273">
        <v>65.599999999999994</v>
      </c>
      <c r="J317" s="247"/>
      <c r="K317" s="247"/>
      <c r="L317" s="247"/>
      <c r="M317" s="247"/>
      <c r="N317" s="247"/>
      <c r="O317" s="247"/>
      <c r="Q317" s="248"/>
      <c r="R317" s="354">
        <v>64.83</v>
      </c>
      <c r="S317" s="336">
        <f t="shared" si="23"/>
        <v>3957.2231999999999</v>
      </c>
    </row>
    <row r="318" spans="1:19" ht="23.25" x14ac:dyDescent="0.25">
      <c r="A318" s="265" t="s">
        <v>772</v>
      </c>
      <c r="B318" s="29" t="s">
        <v>981</v>
      </c>
      <c r="C318" s="29">
        <v>90696</v>
      </c>
      <c r="D318" s="234" t="s">
        <v>394</v>
      </c>
      <c r="E318" s="25" t="s">
        <v>8</v>
      </c>
      <c r="F318" s="241">
        <v>3.26</v>
      </c>
      <c r="G318" s="13">
        <v>159.25</v>
      </c>
      <c r="H318" s="14">
        <f t="shared" si="22"/>
        <v>519.15499999999997</v>
      </c>
      <c r="I318" s="273">
        <v>162.71</v>
      </c>
      <c r="J318" s="247"/>
      <c r="K318" s="247"/>
      <c r="L318" s="247"/>
      <c r="M318" s="247"/>
      <c r="N318" s="247"/>
      <c r="O318" s="247"/>
      <c r="Q318" s="248"/>
      <c r="R318" s="354">
        <v>159.25</v>
      </c>
      <c r="S318" s="336">
        <f t="shared" si="23"/>
        <v>519.15499999999997</v>
      </c>
    </row>
    <row r="319" spans="1:19" x14ac:dyDescent="0.25">
      <c r="A319" s="265" t="s">
        <v>773</v>
      </c>
      <c r="B319" s="29" t="s">
        <v>981</v>
      </c>
      <c r="C319" s="29">
        <v>153540</v>
      </c>
      <c r="D319" s="234" t="s">
        <v>396</v>
      </c>
      <c r="E319" s="25" t="s">
        <v>12</v>
      </c>
      <c r="F319" s="241">
        <v>4</v>
      </c>
      <c r="G319" s="13">
        <v>47.5</v>
      </c>
      <c r="H319" s="14">
        <f t="shared" si="22"/>
        <v>190</v>
      </c>
      <c r="I319" s="273">
        <v>23.07</v>
      </c>
      <c r="J319" s="247"/>
      <c r="K319" s="247"/>
      <c r="L319" s="247"/>
      <c r="M319" s="247"/>
      <c r="N319" s="247"/>
      <c r="O319" s="247"/>
      <c r="Q319" s="248"/>
      <c r="R319" s="365">
        <f>G319*1.03</f>
        <v>48.925000000000004</v>
      </c>
      <c r="S319" s="336">
        <f t="shared" si="23"/>
        <v>195.70000000000002</v>
      </c>
    </row>
    <row r="320" spans="1:19" ht="23.25" x14ac:dyDescent="0.25">
      <c r="A320" s="265" t="s">
        <v>774</v>
      </c>
      <c r="B320" s="29" t="s">
        <v>981</v>
      </c>
      <c r="C320" s="29">
        <v>89535</v>
      </c>
      <c r="D320" s="234" t="s">
        <v>395</v>
      </c>
      <c r="E320" s="25" t="s">
        <v>12</v>
      </c>
      <c r="F320" s="241">
        <v>5</v>
      </c>
      <c r="G320" s="13">
        <v>44.69</v>
      </c>
      <c r="H320" s="14">
        <f t="shared" si="22"/>
        <v>223.45</v>
      </c>
      <c r="I320" s="273">
        <v>45.1</v>
      </c>
      <c r="J320" s="247"/>
      <c r="K320" s="247"/>
      <c r="L320" s="247"/>
      <c r="M320" s="247"/>
      <c r="N320" s="247"/>
      <c r="O320" s="247"/>
      <c r="Q320" s="248"/>
      <c r="R320" s="354">
        <v>44.69</v>
      </c>
      <c r="S320" s="336">
        <f t="shared" si="23"/>
        <v>223.45</v>
      </c>
    </row>
    <row r="321" spans="1:19" ht="23.25" x14ac:dyDescent="0.25">
      <c r="A321" s="265" t="s">
        <v>775</v>
      </c>
      <c r="B321" s="29" t="s">
        <v>981</v>
      </c>
      <c r="C321" s="29">
        <v>89582</v>
      </c>
      <c r="D321" s="234" t="s">
        <v>397</v>
      </c>
      <c r="E321" s="25" t="s">
        <v>12</v>
      </c>
      <c r="F321" s="241">
        <v>4</v>
      </c>
      <c r="G321" s="13">
        <v>36.86</v>
      </c>
      <c r="H321" s="14">
        <f t="shared" si="22"/>
        <v>147.44</v>
      </c>
      <c r="I321" s="273">
        <v>37.08</v>
      </c>
      <c r="J321" s="247"/>
      <c r="K321" s="247"/>
      <c r="L321" s="247"/>
      <c r="M321" s="247"/>
      <c r="N321" s="247"/>
      <c r="O321" s="247"/>
      <c r="Q321" s="248"/>
      <c r="R321" s="354">
        <v>36.86</v>
      </c>
      <c r="S321" s="336">
        <f t="shared" si="23"/>
        <v>147.44</v>
      </c>
    </row>
    <row r="322" spans="1:19" ht="23.25" x14ac:dyDescent="0.25">
      <c r="A322" s="265" t="s">
        <v>776</v>
      </c>
      <c r="B322" s="29" t="s">
        <v>981</v>
      </c>
      <c r="C322" s="29">
        <v>89585</v>
      </c>
      <c r="D322" s="234" t="s">
        <v>398</v>
      </c>
      <c r="E322" s="25" t="s">
        <v>12</v>
      </c>
      <c r="F322" s="241">
        <v>10</v>
      </c>
      <c r="G322" s="13">
        <v>49.13</v>
      </c>
      <c r="H322" s="14">
        <f t="shared" si="22"/>
        <v>491.3</v>
      </c>
      <c r="I322" s="273">
        <v>49.3</v>
      </c>
      <c r="J322" s="247"/>
      <c r="K322" s="247"/>
      <c r="L322" s="247"/>
      <c r="M322" s="247"/>
      <c r="N322" s="247"/>
      <c r="O322" s="247"/>
      <c r="Q322" s="248"/>
      <c r="R322" s="354">
        <v>49.13</v>
      </c>
      <c r="S322" s="336">
        <f t="shared" si="23"/>
        <v>491.3</v>
      </c>
    </row>
    <row r="323" spans="1:19" ht="23.25" x14ac:dyDescent="0.25">
      <c r="A323" s="265" t="s">
        <v>777</v>
      </c>
      <c r="B323" s="29" t="s">
        <v>981</v>
      </c>
      <c r="C323" s="29">
        <v>89554</v>
      </c>
      <c r="D323" s="234" t="s">
        <v>359</v>
      </c>
      <c r="E323" s="25" t="s">
        <v>12</v>
      </c>
      <c r="F323" s="241">
        <v>10</v>
      </c>
      <c r="G323" s="13">
        <v>29.06</v>
      </c>
      <c r="H323" s="14">
        <f t="shared" ref="H323:H328" si="24">G323*F323</f>
        <v>290.59999999999997</v>
      </c>
      <c r="I323" s="273">
        <v>29.12</v>
      </c>
      <c r="J323" s="247"/>
      <c r="K323" s="247"/>
      <c r="L323" s="247"/>
      <c r="M323" s="247"/>
      <c r="N323" s="247"/>
      <c r="O323" s="247"/>
      <c r="Q323" s="248"/>
      <c r="R323" s="354">
        <v>29.06</v>
      </c>
      <c r="S323" s="336">
        <f t="shared" si="23"/>
        <v>290.59999999999997</v>
      </c>
    </row>
    <row r="324" spans="1:19" ht="23.25" x14ac:dyDescent="0.25">
      <c r="A324" s="265" t="s">
        <v>778</v>
      </c>
      <c r="B324" s="29" t="s">
        <v>981</v>
      </c>
      <c r="C324" s="29">
        <v>89547</v>
      </c>
      <c r="D324" s="234" t="s">
        <v>399</v>
      </c>
      <c r="E324" s="25" t="s">
        <v>12</v>
      </c>
      <c r="F324" s="241">
        <v>4</v>
      </c>
      <c r="G324" s="13">
        <v>23.03</v>
      </c>
      <c r="H324" s="14">
        <f t="shared" si="24"/>
        <v>92.12</v>
      </c>
      <c r="I324" s="273">
        <v>23.16</v>
      </c>
      <c r="J324" s="247"/>
      <c r="K324" s="247"/>
      <c r="L324" s="247"/>
      <c r="M324" s="247"/>
      <c r="N324" s="247"/>
      <c r="O324" s="247"/>
      <c r="Q324" s="248"/>
      <c r="R324" s="354">
        <v>23.03</v>
      </c>
      <c r="S324" s="336">
        <f t="shared" si="23"/>
        <v>92.12</v>
      </c>
    </row>
    <row r="325" spans="1:19" ht="23.25" x14ac:dyDescent="0.25">
      <c r="A325" s="265" t="s">
        <v>779</v>
      </c>
      <c r="B325" s="29" t="s">
        <v>981</v>
      </c>
      <c r="C325" s="29">
        <v>89778</v>
      </c>
      <c r="D325" s="234" t="s">
        <v>381</v>
      </c>
      <c r="E325" s="25" t="s">
        <v>12</v>
      </c>
      <c r="F325" s="241">
        <v>3</v>
      </c>
      <c r="G325" s="27">
        <v>19.37</v>
      </c>
      <c r="H325" s="14">
        <f t="shared" si="24"/>
        <v>58.11</v>
      </c>
      <c r="I325" s="273">
        <v>19.28</v>
      </c>
      <c r="J325" s="247"/>
      <c r="K325" s="247"/>
      <c r="L325" s="247"/>
      <c r="M325" s="247"/>
      <c r="N325" s="247"/>
      <c r="O325" s="247"/>
      <c r="Q325" s="248"/>
      <c r="R325" s="354">
        <v>19.37</v>
      </c>
      <c r="S325" s="336">
        <f t="shared" si="23"/>
        <v>58.11</v>
      </c>
    </row>
    <row r="326" spans="1:19" ht="23.25" x14ac:dyDescent="0.25">
      <c r="A326" s="265" t="s">
        <v>780</v>
      </c>
      <c r="B326" s="29" t="s">
        <v>981</v>
      </c>
      <c r="C326" s="29">
        <v>89796</v>
      </c>
      <c r="D326" s="234" t="s">
        <v>388</v>
      </c>
      <c r="E326" s="25" t="s">
        <v>12</v>
      </c>
      <c r="F326" s="241">
        <v>1</v>
      </c>
      <c r="G326" s="27">
        <v>46.46</v>
      </c>
      <c r="H326" s="14">
        <f t="shared" si="24"/>
        <v>46.46</v>
      </c>
      <c r="I326" s="273">
        <v>46.48</v>
      </c>
      <c r="J326" s="247"/>
      <c r="K326" s="247"/>
      <c r="L326" s="247"/>
      <c r="M326" s="247"/>
      <c r="N326" s="247"/>
      <c r="O326" s="247"/>
      <c r="Q326" s="248"/>
      <c r="R326" s="354">
        <v>46.46</v>
      </c>
      <c r="S326" s="336">
        <f t="shared" si="23"/>
        <v>46.46</v>
      </c>
    </row>
    <row r="327" spans="1:19" ht="29.25" customHeight="1" x14ac:dyDescent="0.25">
      <c r="A327" s="265" t="s">
        <v>781</v>
      </c>
      <c r="B327" s="29" t="s">
        <v>981</v>
      </c>
      <c r="C327" s="29">
        <v>89746</v>
      </c>
      <c r="D327" s="75" t="s">
        <v>368</v>
      </c>
      <c r="E327" s="25" t="s">
        <v>12</v>
      </c>
      <c r="F327" s="241">
        <v>2</v>
      </c>
      <c r="G327" s="13">
        <v>30.68</v>
      </c>
      <c r="H327" s="14">
        <f t="shared" si="24"/>
        <v>61.36</v>
      </c>
      <c r="I327" s="273">
        <v>30.63</v>
      </c>
      <c r="J327" s="247"/>
      <c r="K327" s="247"/>
      <c r="L327" s="247"/>
      <c r="M327" s="247"/>
      <c r="N327" s="247"/>
      <c r="O327" s="247"/>
      <c r="Q327" s="248"/>
      <c r="R327" s="354">
        <v>30.68</v>
      </c>
      <c r="S327" s="336">
        <f t="shared" si="23"/>
        <v>61.36</v>
      </c>
    </row>
    <row r="328" spans="1:19" ht="35.1" customHeight="1" x14ac:dyDescent="0.25">
      <c r="A328" s="265" t="s">
        <v>782</v>
      </c>
      <c r="B328" s="29" t="s">
        <v>981</v>
      </c>
      <c r="C328" s="29">
        <v>89748</v>
      </c>
      <c r="D328" s="75" t="s">
        <v>364</v>
      </c>
      <c r="E328" s="25" t="s">
        <v>12</v>
      </c>
      <c r="F328" s="241">
        <v>3</v>
      </c>
      <c r="G328" s="13">
        <v>46.15</v>
      </c>
      <c r="H328" s="14">
        <f t="shared" si="24"/>
        <v>138.44999999999999</v>
      </c>
      <c r="I328" s="273">
        <v>46.47</v>
      </c>
      <c r="J328" s="247"/>
      <c r="K328" s="247"/>
      <c r="L328" s="247"/>
      <c r="M328" s="247"/>
      <c r="N328" s="247"/>
      <c r="O328" s="247"/>
      <c r="Q328" s="248"/>
      <c r="R328" s="354">
        <v>46.15</v>
      </c>
      <c r="S328" s="336">
        <f t="shared" si="23"/>
        <v>138.44999999999999</v>
      </c>
    </row>
    <row r="329" spans="1:19" x14ac:dyDescent="0.25">
      <c r="A329" s="439" t="s">
        <v>921</v>
      </c>
      <c r="B329" s="440"/>
      <c r="C329" s="440"/>
      <c r="D329" s="440"/>
      <c r="E329" s="440"/>
      <c r="F329" s="440"/>
      <c r="G329" s="440"/>
      <c r="H329" s="32">
        <f>SUM(H314:H328)</f>
        <v>13299.201000000003</v>
      </c>
      <c r="I329" s="252"/>
      <c r="J329" s="247"/>
      <c r="K329" s="247"/>
      <c r="L329" s="247"/>
      <c r="M329" s="247"/>
      <c r="N329" s="247"/>
      <c r="O329" s="247"/>
      <c r="Q329" s="248"/>
      <c r="S329" s="337">
        <f>SUM(S314:S328)</f>
        <v>13304.901000000003</v>
      </c>
    </row>
    <row r="330" spans="1:19" x14ac:dyDescent="0.25">
      <c r="A330" s="265" t="s">
        <v>783</v>
      </c>
      <c r="B330" s="29"/>
      <c r="C330" s="29"/>
      <c r="D330" s="20" t="s">
        <v>20</v>
      </c>
      <c r="E330" s="21"/>
      <c r="F330" s="241"/>
      <c r="G330" s="13"/>
      <c r="H330" s="12"/>
      <c r="I330" s="252"/>
      <c r="J330" s="247"/>
      <c r="K330" s="247"/>
      <c r="L330" s="247"/>
      <c r="M330" s="247"/>
      <c r="N330" s="247"/>
      <c r="O330" s="247"/>
      <c r="Q330" s="248"/>
      <c r="S330" s="336"/>
    </row>
    <row r="331" spans="1:19" x14ac:dyDescent="0.25">
      <c r="A331" s="265" t="s">
        <v>784</v>
      </c>
      <c r="B331" s="29" t="s">
        <v>981</v>
      </c>
      <c r="C331" s="29">
        <v>86889</v>
      </c>
      <c r="D331" s="233" t="s">
        <v>400</v>
      </c>
      <c r="E331" s="30" t="s">
        <v>8</v>
      </c>
      <c r="F331" s="241">
        <v>6</v>
      </c>
      <c r="G331" s="13">
        <v>894.88</v>
      </c>
      <c r="H331" s="14">
        <f t="shared" ref="H331:H347" si="25">G331*F331</f>
        <v>5369.28</v>
      </c>
      <c r="I331" s="273">
        <v>720.55</v>
      </c>
      <c r="J331" s="247"/>
      <c r="K331" s="247"/>
      <c r="L331" s="247"/>
      <c r="M331" s="247"/>
      <c r="N331" s="247"/>
      <c r="O331" s="247"/>
      <c r="Q331" s="248"/>
      <c r="R331" s="354">
        <v>894.88</v>
      </c>
      <c r="S331" s="336">
        <f t="shared" ref="S331:S347" si="26">R331*F331</f>
        <v>5369.28</v>
      </c>
    </row>
    <row r="332" spans="1:19" ht="23.25" x14ac:dyDescent="0.25">
      <c r="A332" s="265" t="s">
        <v>785</v>
      </c>
      <c r="B332" s="29" t="s">
        <v>981</v>
      </c>
      <c r="C332" s="29">
        <v>86900</v>
      </c>
      <c r="D332" s="234" t="s">
        <v>401</v>
      </c>
      <c r="E332" s="25" t="s">
        <v>12</v>
      </c>
      <c r="F332" s="241">
        <v>2</v>
      </c>
      <c r="G332" s="13">
        <v>207.03</v>
      </c>
      <c r="H332" s="14">
        <f t="shared" si="25"/>
        <v>414.06</v>
      </c>
      <c r="I332" s="273">
        <v>281.41000000000003</v>
      </c>
      <c r="J332" s="247"/>
      <c r="K332" s="247"/>
      <c r="L332" s="247"/>
      <c r="M332" s="247"/>
      <c r="N332" s="247"/>
      <c r="O332" s="247"/>
      <c r="Q332" s="248"/>
      <c r="R332" s="354">
        <v>207.03</v>
      </c>
      <c r="S332" s="336">
        <f t="shared" si="26"/>
        <v>414.06</v>
      </c>
    </row>
    <row r="333" spans="1:19" ht="23.25" x14ac:dyDescent="0.25">
      <c r="A333" s="265" t="s">
        <v>786</v>
      </c>
      <c r="B333" s="29" t="s">
        <v>981</v>
      </c>
      <c r="C333" s="29">
        <v>86901</v>
      </c>
      <c r="D333" s="234" t="s">
        <v>402</v>
      </c>
      <c r="E333" s="25" t="s">
        <v>12</v>
      </c>
      <c r="F333" s="241">
        <v>75</v>
      </c>
      <c r="G333" s="13">
        <v>145.44</v>
      </c>
      <c r="H333" s="14">
        <f t="shared" si="25"/>
        <v>10908</v>
      </c>
      <c r="I333" s="273">
        <v>219.93</v>
      </c>
      <c r="J333" s="247"/>
      <c r="K333" s="247"/>
      <c r="L333" s="247"/>
      <c r="M333" s="247"/>
      <c r="N333" s="247"/>
      <c r="O333" s="247"/>
      <c r="Q333" s="248"/>
      <c r="R333" s="354">
        <v>145.44</v>
      </c>
      <c r="S333" s="336">
        <f t="shared" si="26"/>
        <v>10908</v>
      </c>
    </row>
    <row r="334" spans="1:19" ht="23.25" x14ac:dyDescent="0.25">
      <c r="A334" s="265" t="s">
        <v>787</v>
      </c>
      <c r="B334" s="29" t="s">
        <v>981</v>
      </c>
      <c r="C334" s="29">
        <v>86903</v>
      </c>
      <c r="D334" s="234" t="s">
        <v>403</v>
      </c>
      <c r="E334" s="25" t="s">
        <v>12</v>
      </c>
      <c r="F334" s="241">
        <v>3</v>
      </c>
      <c r="G334" s="13">
        <v>1098.81</v>
      </c>
      <c r="H334" s="14">
        <f t="shared" si="25"/>
        <v>3296.43</v>
      </c>
      <c r="I334" s="273">
        <v>355.38</v>
      </c>
      <c r="J334" s="247"/>
      <c r="K334" s="247"/>
      <c r="L334" s="247"/>
      <c r="M334" s="247"/>
      <c r="N334" s="247"/>
      <c r="O334" s="247"/>
      <c r="Q334" s="248"/>
      <c r="R334" s="354">
        <v>1098.81</v>
      </c>
      <c r="S334" s="336">
        <f t="shared" si="26"/>
        <v>3296.43</v>
      </c>
    </row>
    <row r="335" spans="1:19" ht="23.25" x14ac:dyDescent="0.25">
      <c r="A335" s="265" t="s">
        <v>788</v>
      </c>
      <c r="B335" s="29" t="s">
        <v>981</v>
      </c>
      <c r="C335" s="29">
        <v>86906</v>
      </c>
      <c r="D335" s="234" t="s">
        <v>404</v>
      </c>
      <c r="E335" s="25" t="s">
        <v>12</v>
      </c>
      <c r="F335" s="241">
        <v>78</v>
      </c>
      <c r="G335" s="13">
        <v>75.77</v>
      </c>
      <c r="H335" s="14">
        <f t="shared" si="25"/>
        <v>5910.0599999999995</v>
      </c>
      <c r="I335" s="273">
        <v>259.89</v>
      </c>
      <c r="J335" s="247"/>
      <c r="K335" s="247"/>
      <c r="L335" s="247"/>
      <c r="M335" s="247"/>
      <c r="N335" s="247"/>
      <c r="O335" s="247"/>
      <c r="Q335" s="248"/>
      <c r="R335" s="354">
        <v>75.77</v>
      </c>
      <c r="S335" s="336">
        <f t="shared" si="26"/>
        <v>5910.0599999999995</v>
      </c>
    </row>
    <row r="336" spans="1:19" ht="23.25" x14ac:dyDescent="0.25">
      <c r="A336" s="265" t="s">
        <v>789</v>
      </c>
      <c r="B336" s="29" t="s">
        <v>981</v>
      </c>
      <c r="C336" s="29">
        <v>86909</v>
      </c>
      <c r="D336" s="234" t="s">
        <v>405</v>
      </c>
      <c r="E336" s="25" t="s">
        <v>12</v>
      </c>
      <c r="F336" s="241">
        <v>9</v>
      </c>
      <c r="G336" s="13">
        <v>131.61000000000001</v>
      </c>
      <c r="H336" s="14">
        <f t="shared" si="25"/>
        <v>1184.4900000000002</v>
      </c>
      <c r="I336" s="273">
        <v>133.81</v>
      </c>
      <c r="J336" s="247"/>
      <c r="K336" s="247"/>
      <c r="L336" s="247"/>
      <c r="M336" s="247"/>
      <c r="N336" s="247"/>
      <c r="O336" s="247"/>
      <c r="Q336" s="248"/>
      <c r="R336" s="354">
        <v>131.61000000000001</v>
      </c>
      <c r="S336" s="336">
        <f t="shared" si="26"/>
        <v>1184.4900000000002</v>
      </c>
    </row>
    <row r="337" spans="1:19" x14ac:dyDescent="0.25">
      <c r="A337" s="265" t="s">
        <v>790</v>
      </c>
      <c r="B337" s="29" t="s">
        <v>982</v>
      </c>
      <c r="C337" s="29" t="s">
        <v>1044</v>
      </c>
      <c r="D337" s="233" t="s">
        <v>406</v>
      </c>
      <c r="E337" s="25" t="s">
        <v>12</v>
      </c>
      <c r="F337" s="241">
        <v>2</v>
      </c>
      <c r="G337" s="13">
        <v>1985.35</v>
      </c>
      <c r="H337" s="14">
        <f t="shared" si="25"/>
        <v>3970.7</v>
      </c>
      <c r="I337" s="295">
        <v>2083.81</v>
      </c>
      <c r="J337" s="247"/>
      <c r="K337" s="247"/>
      <c r="L337" s="247"/>
      <c r="M337" s="247"/>
      <c r="N337" s="247"/>
      <c r="O337" s="247"/>
      <c r="Q337" s="248"/>
      <c r="R337" s="366">
        <v>1985.35</v>
      </c>
      <c r="S337" s="336">
        <f t="shared" si="26"/>
        <v>3970.7</v>
      </c>
    </row>
    <row r="338" spans="1:19" ht="23.25" x14ac:dyDescent="0.25">
      <c r="A338" s="265" t="s">
        <v>791</v>
      </c>
      <c r="B338" s="29" t="s">
        <v>981</v>
      </c>
      <c r="C338" s="29">
        <v>86932</v>
      </c>
      <c r="D338" s="234" t="s">
        <v>407</v>
      </c>
      <c r="E338" s="25" t="s">
        <v>12</v>
      </c>
      <c r="F338" s="241">
        <v>24</v>
      </c>
      <c r="G338" s="13">
        <v>510.61</v>
      </c>
      <c r="H338" s="14">
        <f t="shared" si="25"/>
        <v>12254.64</v>
      </c>
      <c r="I338" s="273">
        <v>512.64</v>
      </c>
      <c r="J338" s="247"/>
      <c r="K338" s="247"/>
      <c r="L338" s="247"/>
      <c r="M338" s="247"/>
      <c r="N338" s="247"/>
      <c r="O338" s="247"/>
      <c r="Q338" s="248"/>
      <c r="R338" s="354">
        <v>510.61</v>
      </c>
      <c r="S338" s="336">
        <f t="shared" si="26"/>
        <v>12254.64</v>
      </c>
    </row>
    <row r="339" spans="1:19" ht="23.25" x14ac:dyDescent="0.25">
      <c r="A339" s="265" t="s">
        <v>792</v>
      </c>
      <c r="B339" s="29" t="s">
        <v>981</v>
      </c>
      <c r="C339" s="29">
        <v>95471</v>
      </c>
      <c r="D339" s="234" t="s">
        <v>408</v>
      </c>
      <c r="E339" s="25" t="s">
        <v>12</v>
      </c>
      <c r="F339" s="241">
        <v>8</v>
      </c>
      <c r="G339" s="13">
        <v>719.19</v>
      </c>
      <c r="H339" s="14">
        <f t="shared" si="25"/>
        <v>5753.52</v>
      </c>
      <c r="I339" s="273">
        <v>722.57</v>
      </c>
      <c r="J339" s="247"/>
      <c r="K339" s="247"/>
      <c r="L339" s="247"/>
      <c r="M339" s="247"/>
      <c r="N339" s="247"/>
      <c r="O339" s="247"/>
      <c r="Q339" s="248"/>
      <c r="R339" s="354">
        <v>719.19</v>
      </c>
      <c r="S339" s="336">
        <f t="shared" si="26"/>
        <v>5753.52</v>
      </c>
    </row>
    <row r="340" spans="1:19" x14ac:dyDescent="0.25">
      <c r="A340" s="265" t="s">
        <v>793</v>
      </c>
      <c r="B340" s="29" t="s">
        <v>981</v>
      </c>
      <c r="C340" s="29">
        <v>95542</v>
      </c>
      <c r="D340" s="233" t="s">
        <v>142</v>
      </c>
      <c r="E340" s="25" t="s">
        <v>12</v>
      </c>
      <c r="F340" s="241">
        <v>47</v>
      </c>
      <c r="G340" s="13">
        <v>50.38</v>
      </c>
      <c r="H340" s="14">
        <f t="shared" si="25"/>
        <v>2367.86</v>
      </c>
      <c r="I340" s="273">
        <v>49.42</v>
      </c>
      <c r="J340" s="247"/>
      <c r="K340" s="247"/>
      <c r="L340" s="247"/>
      <c r="M340" s="247"/>
      <c r="N340" s="247"/>
      <c r="O340" s="247"/>
      <c r="Q340" s="248"/>
      <c r="R340" s="354">
        <v>50.38</v>
      </c>
      <c r="S340" s="336">
        <f t="shared" si="26"/>
        <v>2367.86</v>
      </c>
    </row>
    <row r="341" spans="1:19" x14ac:dyDescent="0.25">
      <c r="A341" s="265" t="s">
        <v>794</v>
      </c>
      <c r="B341" s="29" t="s">
        <v>981</v>
      </c>
      <c r="C341" s="29">
        <v>95544</v>
      </c>
      <c r="D341" s="233" t="s">
        <v>143</v>
      </c>
      <c r="E341" s="25" t="s">
        <v>12</v>
      </c>
      <c r="F341" s="241">
        <v>32</v>
      </c>
      <c r="G341" s="13">
        <v>61.74</v>
      </c>
      <c r="H341" s="14">
        <f t="shared" si="25"/>
        <v>1975.68</v>
      </c>
      <c r="I341" s="273">
        <v>60.57</v>
      </c>
      <c r="J341" s="247"/>
      <c r="K341" s="247"/>
      <c r="L341" s="247"/>
      <c r="M341" s="247"/>
      <c r="N341" s="247"/>
      <c r="O341" s="247"/>
      <c r="Q341" s="248"/>
      <c r="R341" s="354">
        <v>61.74</v>
      </c>
      <c r="S341" s="336">
        <f t="shared" si="26"/>
        <v>1975.68</v>
      </c>
    </row>
    <row r="342" spans="1:19" ht="23.25" x14ac:dyDescent="0.25">
      <c r="A342" s="265" t="s">
        <v>795</v>
      </c>
      <c r="B342" s="29" t="s">
        <v>981</v>
      </c>
      <c r="C342" s="29">
        <v>95547</v>
      </c>
      <c r="D342" s="234" t="s">
        <v>409</v>
      </c>
      <c r="E342" s="25" t="s">
        <v>12</v>
      </c>
      <c r="F342" s="241">
        <v>55</v>
      </c>
      <c r="G342" s="13">
        <v>75.099999999999994</v>
      </c>
      <c r="H342" s="14">
        <f t="shared" si="25"/>
        <v>4130.5</v>
      </c>
      <c r="I342" s="273">
        <v>77.13</v>
      </c>
      <c r="J342" s="247"/>
      <c r="K342" s="247"/>
      <c r="L342" s="247"/>
      <c r="M342" s="247"/>
      <c r="N342" s="247"/>
      <c r="O342" s="247"/>
      <c r="Q342" s="248"/>
      <c r="R342" s="354">
        <v>75.099999999999994</v>
      </c>
      <c r="S342" s="336">
        <f t="shared" si="26"/>
        <v>4130.5</v>
      </c>
    </row>
    <row r="343" spans="1:19" ht="23.25" x14ac:dyDescent="0.25">
      <c r="A343" s="265" t="s">
        <v>796</v>
      </c>
      <c r="B343" s="29" t="s">
        <v>981</v>
      </c>
      <c r="C343" s="29">
        <v>102258</v>
      </c>
      <c r="D343" s="234" t="s">
        <v>411</v>
      </c>
      <c r="E343" s="25" t="s">
        <v>6</v>
      </c>
      <c r="F343" s="241">
        <v>4.8</v>
      </c>
      <c r="G343" s="13">
        <v>401.39</v>
      </c>
      <c r="H343" s="14">
        <f t="shared" si="25"/>
        <v>1926.6719999999998</v>
      </c>
      <c r="I343" s="273">
        <v>416.32</v>
      </c>
      <c r="J343" s="247"/>
      <c r="K343" s="247"/>
      <c r="L343" s="247"/>
      <c r="M343" s="247"/>
      <c r="N343" s="247"/>
      <c r="O343" s="247"/>
      <c r="Q343" s="248"/>
      <c r="R343" s="354">
        <v>401.39</v>
      </c>
      <c r="S343" s="336">
        <f t="shared" si="26"/>
        <v>1926.6719999999998</v>
      </c>
    </row>
    <row r="344" spans="1:19" ht="23.25" x14ac:dyDescent="0.25">
      <c r="A344" s="265" t="s">
        <v>797</v>
      </c>
      <c r="B344" s="29" t="s">
        <v>981</v>
      </c>
      <c r="C344" s="29">
        <v>102257</v>
      </c>
      <c r="D344" s="234" t="s">
        <v>412</v>
      </c>
      <c r="E344" s="25" t="s">
        <v>6</v>
      </c>
      <c r="F344" s="241">
        <v>43.28</v>
      </c>
      <c r="G344" s="13">
        <v>343.26</v>
      </c>
      <c r="H344" s="14">
        <f t="shared" si="25"/>
        <v>14856.292799999999</v>
      </c>
      <c r="I344" s="273">
        <v>362.76</v>
      </c>
      <c r="J344" s="247"/>
      <c r="K344" s="247"/>
      <c r="L344" s="247"/>
      <c r="M344" s="247"/>
      <c r="N344" s="247"/>
      <c r="O344" s="247"/>
      <c r="Q344" s="248"/>
      <c r="R344" s="354">
        <v>343.26</v>
      </c>
      <c r="S344" s="336">
        <f t="shared" si="26"/>
        <v>14856.292799999999</v>
      </c>
    </row>
    <row r="345" spans="1:19" s="228" customFormat="1" ht="30" customHeight="1" x14ac:dyDescent="0.25">
      <c r="A345" s="269" t="s">
        <v>798</v>
      </c>
      <c r="B345" s="222" t="s">
        <v>981</v>
      </c>
      <c r="C345" s="222">
        <v>100858</v>
      </c>
      <c r="D345" s="234" t="s">
        <v>410</v>
      </c>
      <c r="E345" s="106" t="s">
        <v>12</v>
      </c>
      <c r="F345" s="14">
        <v>8</v>
      </c>
      <c r="G345" s="17">
        <v>685.91</v>
      </c>
      <c r="H345" s="14">
        <f t="shared" si="25"/>
        <v>5487.28</v>
      </c>
      <c r="I345" s="296">
        <v>652.78</v>
      </c>
      <c r="J345" s="297"/>
      <c r="K345" s="297"/>
      <c r="L345" s="297"/>
      <c r="M345" s="297"/>
      <c r="N345" s="297"/>
      <c r="O345" s="297"/>
      <c r="P345" s="298"/>
      <c r="Q345" s="298"/>
      <c r="R345" s="367">
        <v>685.91</v>
      </c>
      <c r="S345" s="336">
        <f t="shared" si="26"/>
        <v>5487.28</v>
      </c>
    </row>
    <row r="346" spans="1:19" ht="23.25" x14ac:dyDescent="0.25">
      <c r="A346" s="265" t="s">
        <v>799</v>
      </c>
      <c r="B346" s="29" t="s">
        <v>981</v>
      </c>
      <c r="C346" s="29">
        <v>100868</v>
      </c>
      <c r="D346" s="234" t="s">
        <v>413</v>
      </c>
      <c r="E346" s="25" t="s">
        <v>12</v>
      </c>
      <c r="F346" s="241">
        <v>88</v>
      </c>
      <c r="G346" s="13">
        <v>375.97</v>
      </c>
      <c r="H346" s="14">
        <f t="shared" si="25"/>
        <v>33085.360000000001</v>
      </c>
      <c r="I346" s="273">
        <v>355.4</v>
      </c>
      <c r="J346" s="247"/>
      <c r="K346" s="247"/>
      <c r="L346" s="247"/>
      <c r="M346" s="247"/>
      <c r="N346" s="247"/>
      <c r="O346" s="247"/>
      <c r="Q346" s="248"/>
      <c r="R346" s="354">
        <v>375.97</v>
      </c>
      <c r="S346" s="336">
        <f t="shared" si="26"/>
        <v>33085.360000000001</v>
      </c>
    </row>
    <row r="347" spans="1:19" ht="23.25" x14ac:dyDescent="0.25">
      <c r="A347" s="265" t="s">
        <v>800</v>
      </c>
      <c r="B347" s="29" t="s">
        <v>981</v>
      </c>
      <c r="C347" s="29">
        <v>100860</v>
      </c>
      <c r="D347" s="234" t="s">
        <v>414</v>
      </c>
      <c r="E347" s="25" t="s">
        <v>12</v>
      </c>
      <c r="F347" s="241">
        <v>8</v>
      </c>
      <c r="G347" s="13">
        <v>103.74</v>
      </c>
      <c r="H347" s="14">
        <f t="shared" si="25"/>
        <v>829.92</v>
      </c>
      <c r="I347" s="273" t="s">
        <v>1206</v>
      </c>
      <c r="J347" s="247"/>
      <c r="K347" s="247"/>
      <c r="L347" s="247"/>
      <c r="M347" s="247"/>
      <c r="N347" s="247"/>
      <c r="O347" s="247"/>
      <c r="Q347" s="248"/>
      <c r="R347" s="354">
        <v>103.74</v>
      </c>
      <c r="S347" s="336">
        <f t="shared" si="26"/>
        <v>829.92</v>
      </c>
    </row>
    <row r="348" spans="1:19" x14ac:dyDescent="0.25">
      <c r="A348" s="439" t="s">
        <v>922</v>
      </c>
      <c r="B348" s="440"/>
      <c r="C348" s="440"/>
      <c r="D348" s="440"/>
      <c r="E348" s="440"/>
      <c r="F348" s="440"/>
      <c r="G348" s="440"/>
      <c r="H348" s="32">
        <f>SUM(H331:H347)</f>
        <v>113720.7448</v>
      </c>
      <c r="I348" s="252"/>
      <c r="J348" s="247"/>
      <c r="K348" s="247"/>
      <c r="L348" s="247"/>
      <c r="M348" s="247"/>
      <c r="N348" s="247"/>
      <c r="O348" s="247"/>
      <c r="Q348" s="248"/>
      <c r="S348" s="337">
        <f>SUM(S331:S347)</f>
        <v>113720.7448</v>
      </c>
    </row>
    <row r="349" spans="1:19" ht="14.25" customHeight="1" x14ac:dyDescent="0.25">
      <c r="A349" s="265" t="s">
        <v>801</v>
      </c>
      <c r="B349" s="29"/>
      <c r="C349" s="29"/>
      <c r="D349" s="20" t="s">
        <v>415</v>
      </c>
      <c r="E349" s="21"/>
      <c r="F349" s="241"/>
      <c r="G349" s="13"/>
      <c r="H349" s="12"/>
      <c r="I349" s="252"/>
      <c r="J349" s="247"/>
      <c r="K349" s="247"/>
      <c r="L349" s="247"/>
      <c r="M349" s="247"/>
      <c r="N349" s="247"/>
      <c r="O349" s="247"/>
      <c r="Q349" s="248"/>
      <c r="S349" s="336"/>
    </row>
    <row r="350" spans="1:19" ht="23.25" x14ac:dyDescent="0.25">
      <c r="A350" s="265" t="s">
        <v>802</v>
      </c>
      <c r="B350" s="29" t="s">
        <v>981</v>
      </c>
      <c r="C350" s="29">
        <v>94648</v>
      </c>
      <c r="D350" s="234" t="s">
        <v>306</v>
      </c>
      <c r="E350" s="25" t="s">
        <v>8</v>
      </c>
      <c r="F350" s="241">
        <v>238.36</v>
      </c>
      <c r="G350" s="13">
        <v>12.71</v>
      </c>
      <c r="H350" s="14">
        <f t="shared" ref="H350:H356" si="27">G350*F350</f>
        <v>3029.5556000000006</v>
      </c>
      <c r="I350" s="258">
        <v>13.13</v>
      </c>
      <c r="J350" s="247"/>
      <c r="K350" s="247"/>
      <c r="L350" s="247"/>
      <c r="M350" s="247"/>
      <c r="N350" s="247"/>
      <c r="O350" s="247"/>
      <c r="Q350" s="248"/>
      <c r="R350" s="354">
        <f t="shared" ref="R350:R356" si="28">G350*1.03</f>
        <v>13.0913</v>
      </c>
      <c r="S350" s="336">
        <f t="shared" ref="S350:S356" si="29">R350*F350</f>
        <v>3120.4422680000002</v>
      </c>
    </row>
    <row r="351" spans="1:19" ht="23.25" x14ac:dyDescent="0.25">
      <c r="A351" s="265" t="s">
        <v>803</v>
      </c>
      <c r="B351" s="29" t="s">
        <v>981</v>
      </c>
      <c r="C351" s="29">
        <v>104014</v>
      </c>
      <c r="D351" s="234" t="s">
        <v>416</v>
      </c>
      <c r="E351" s="25" t="s">
        <v>12</v>
      </c>
      <c r="F351" s="241">
        <v>51</v>
      </c>
      <c r="G351" s="13">
        <v>10.79</v>
      </c>
      <c r="H351" s="14">
        <f t="shared" si="27"/>
        <v>550.29</v>
      </c>
      <c r="I351" s="258">
        <v>12.17</v>
      </c>
      <c r="J351" s="247">
        <v>104014</v>
      </c>
      <c r="K351" s="247"/>
      <c r="L351" s="247"/>
      <c r="M351" s="247"/>
      <c r="N351" s="247"/>
      <c r="O351" s="247"/>
      <c r="Q351" s="248"/>
      <c r="R351" s="354">
        <f t="shared" si="28"/>
        <v>11.1137</v>
      </c>
      <c r="S351" s="336">
        <f t="shared" si="29"/>
        <v>566.79869999999994</v>
      </c>
    </row>
    <row r="352" spans="1:19" ht="23.25" x14ac:dyDescent="0.25">
      <c r="A352" s="265" t="s">
        <v>804</v>
      </c>
      <c r="B352" s="29" t="s">
        <v>981</v>
      </c>
      <c r="C352" s="29">
        <v>89363</v>
      </c>
      <c r="D352" s="234" t="s">
        <v>337</v>
      </c>
      <c r="E352" s="25" t="s">
        <v>12</v>
      </c>
      <c r="F352" s="241">
        <v>42</v>
      </c>
      <c r="G352" s="27">
        <v>11.44</v>
      </c>
      <c r="H352" s="14">
        <f t="shared" si="27"/>
        <v>480.47999999999996</v>
      </c>
      <c r="I352" s="258">
        <v>12.2</v>
      </c>
      <c r="J352" s="247"/>
      <c r="K352" s="247"/>
      <c r="L352" s="247"/>
      <c r="M352" s="247"/>
      <c r="N352" s="247"/>
      <c r="O352" s="247"/>
      <c r="Q352" s="248"/>
      <c r="R352" s="354">
        <f t="shared" si="28"/>
        <v>11.783199999999999</v>
      </c>
      <c r="S352" s="336">
        <f t="shared" si="29"/>
        <v>494.89439999999996</v>
      </c>
    </row>
    <row r="353" spans="1:19" ht="23.25" x14ac:dyDescent="0.25">
      <c r="A353" s="265" t="s">
        <v>805</v>
      </c>
      <c r="B353" s="29" t="s">
        <v>981</v>
      </c>
      <c r="C353" s="29">
        <v>89362</v>
      </c>
      <c r="D353" s="234" t="s">
        <v>336</v>
      </c>
      <c r="E353" s="25" t="s">
        <v>12</v>
      </c>
      <c r="F353" s="241">
        <v>80</v>
      </c>
      <c r="G353" s="27">
        <v>10.35</v>
      </c>
      <c r="H353" s="14">
        <f t="shared" si="27"/>
        <v>828</v>
      </c>
      <c r="I353" s="258">
        <v>11.35</v>
      </c>
      <c r="J353" s="247"/>
      <c r="K353" s="247"/>
      <c r="L353" s="247"/>
      <c r="M353" s="247"/>
      <c r="N353" s="247"/>
      <c r="O353" s="247"/>
      <c r="Q353" s="248"/>
      <c r="R353" s="354">
        <f t="shared" si="28"/>
        <v>10.660500000000001</v>
      </c>
      <c r="S353" s="336">
        <f t="shared" si="29"/>
        <v>852.84</v>
      </c>
    </row>
    <row r="354" spans="1:19" ht="23.25" x14ac:dyDescent="0.25">
      <c r="A354" s="265" t="s">
        <v>806</v>
      </c>
      <c r="B354" s="29" t="s">
        <v>981</v>
      </c>
      <c r="C354" s="29">
        <v>90373</v>
      </c>
      <c r="D354" s="234" t="s">
        <v>335</v>
      </c>
      <c r="E354" s="25" t="s">
        <v>12</v>
      </c>
      <c r="F354" s="241">
        <v>58</v>
      </c>
      <c r="G354" s="27">
        <v>18.03</v>
      </c>
      <c r="H354" s="14">
        <f t="shared" si="27"/>
        <v>1045.74</v>
      </c>
      <c r="I354" s="258">
        <v>14.95</v>
      </c>
      <c r="J354" s="247"/>
      <c r="K354" s="247"/>
      <c r="L354" s="247"/>
      <c r="M354" s="247"/>
      <c r="N354" s="247"/>
      <c r="O354" s="247"/>
      <c r="Q354" s="248"/>
      <c r="R354" s="354">
        <f t="shared" si="28"/>
        <v>18.570900000000002</v>
      </c>
      <c r="S354" s="336">
        <f t="shared" si="29"/>
        <v>1077.1122</v>
      </c>
    </row>
    <row r="355" spans="1:19" ht="23.25" x14ac:dyDescent="0.25">
      <c r="A355" s="265" t="s">
        <v>807</v>
      </c>
      <c r="B355" s="29" t="s">
        <v>981</v>
      </c>
      <c r="C355" s="29">
        <v>94688</v>
      </c>
      <c r="D355" s="234" t="s">
        <v>341</v>
      </c>
      <c r="E355" s="25" t="s">
        <v>12</v>
      </c>
      <c r="F355" s="241">
        <v>2</v>
      </c>
      <c r="G355" s="27">
        <v>12.81</v>
      </c>
      <c r="H355" s="14">
        <f t="shared" si="27"/>
        <v>25.62</v>
      </c>
      <c r="I355" s="258">
        <v>13.35</v>
      </c>
      <c r="J355" s="247"/>
      <c r="K355" s="247"/>
      <c r="L355" s="247"/>
      <c r="M355" s="247"/>
      <c r="N355" s="247"/>
      <c r="O355" s="247"/>
      <c r="Q355" s="248"/>
      <c r="R355" s="354">
        <f t="shared" si="28"/>
        <v>13.1943</v>
      </c>
      <c r="S355" s="336">
        <f t="shared" si="29"/>
        <v>26.3886</v>
      </c>
    </row>
    <row r="356" spans="1:19" ht="23.25" x14ac:dyDescent="0.25">
      <c r="A356" s="265" t="s">
        <v>808</v>
      </c>
      <c r="B356" s="29" t="s">
        <v>981</v>
      </c>
      <c r="C356" s="29">
        <v>89396</v>
      </c>
      <c r="D356" s="234" t="s">
        <v>345</v>
      </c>
      <c r="E356" s="25" t="s">
        <v>12</v>
      </c>
      <c r="F356" s="241">
        <v>2</v>
      </c>
      <c r="G356" s="27">
        <v>25.18</v>
      </c>
      <c r="H356" s="14">
        <f t="shared" si="27"/>
        <v>50.36</v>
      </c>
      <c r="I356" s="258">
        <v>23.23</v>
      </c>
      <c r="J356" s="247"/>
      <c r="K356" s="247"/>
      <c r="L356" s="247"/>
      <c r="M356" s="247"/>
      <c r="N356" s="247"/>
      <c r="O356" s="247"/>
      <c r="Q356" s="248"/>
      <c r="R356" s="354">
        <f t="shared" si="28"/>
        <v>25.935400000000001</v>
      </c>
      <c r="S356" s="336">
        <f t="shared" si="29"/>
        <v>51.870800000000003</v>
      </c>
    </row>
    <row r="357" spans="1:19" x14ac:dyDescent="0.25">
      <c r="A357" s="439" t="s">
        <v>923</v>
      </c>
      <c r="B357" s="440"/>
      <c r="C357" s="440"/>
      <c r="D357" s="440"/>
      <c r="E357" s="440"/>
      <c r="F357" s="440"/>
      <c r="G357" s="440"/>
      <c r="H357" s="32">
        <f>SUM(H350:H356)</f>
        <v>6010.0455999999995</v>
      </c>
      <c r="I357" s="252"/>
      <c r="J357" s="247"/>
      <c r="K357" s="247"/>
      <c r="L357" s="247"/>
      <c r="M357" s="247"/>
      <c r="N357" s="247"/>
      <c r="O357" s="247"/>
      <c r="Q357" s="248"/>
      <c r="S357" s="337">
        <f>SUM(S350:S356)</f>
        <v>6190.3469680000007</v>
      </c>
    </row>
    <row r="358" spans="1:19" x14ac:dyDescent="0.25">
      <c r="A358" s="265" t="s">
        <v>809</v>
      </c>
      <c r="B358" s="29"/>
      <c r="C358" s="29"/>
      <c r="D358" s="20" t="s">
        <v>417</v>
      </c>
      <c r="E358" s="21"/>
      <c r="F358" s="241"/>
      <c r="G358" s="13"/>
      <c r="H358" s="12"/>
      <c r="I358" s="252"/>
      <c r="J358" s="247"/>
      <c r="K358" s="247"/>
      <c r="L358" s="247"/>
      <c r="M358" s="247"/>
      <c r="N358" s="247"/>
      <c r="O358" s="247"/>
      <c r="Q358" s="248"/>
      <c r="S358" s="336"/>
    </row>
    <row r="359" spans="1:19" ht="23.25" x14ac:dyDescent="0.25">
      <c r="A359" s="265" t="s">
        <v>810</v>
      </c>
      <c r="B359" s="29" t="s">
        <v>981</v>
      </c>
      <c r="C359" s="29">
        <v>12713</v>
      </c>
      <c r="D359" s="234" t="s">
        <v>418</v>
      </c>
      <c r="E359" s="25" t="s">
        <v>8</v>
      </c>
      <c r="F359" s="241">
        <v>18.39</v>
      </c>
      <c r="G359" s="202">
        <v>39.5</v>
      </c>
      <c r="H359" s="14">
        <f t="shared" ref="H359:H371" si="30">G359*F359</f>
        <v>726.40499999999997</v>
      </c>
      <c r="I359" s="258">
        <v>38.82</v>
      </c>
      <c r="J359" s="247">
        <v>12713</v>
      </c>
      <c r="K359" s="247"/>
      <c r="L359" s="247"/>
      <c r="M359" s="247"/>
      <c r="N359" s="247"/>
      <c r="O359" s="247"/>
      <c r="Q359" s="248"/>
      <c r="R359" s="354">
        <v>39.5</v>
      </c>
      <c r="S359" s="336">
        <f t="shared" ref="S359:S371" si="31">R359*F359</f>
        <v>726.40499999999997</v>
      </c>
    </row>
    <row r="360" spans="1:19" ht="23.25" x14ac:dyDescent="0.25">
      <c r="A360" s="265" t="s">
        <v>811</v>
      </c>
      <c r="B360" s="29" t="s">
        <v>981</v>
      </c>
      <c r="C360" s="29">
        <v>92275</v>
      </c>
      <c r="D360" s="234" t="s">
        <v>419</v>
      </c>
      <c r="E360" s="25" t="s">
        <v>8</v>
      </c>
      <c r="F360" s="241">
        <v>22.84</v>
      </c>
      <c r="G360" s="202">
        <v>55.79</v>
      </c>
      <c r="H360" s="14">
        <f t="shared" si="30"/>
        <v>1274.2436</v>
      </c>
      <c r="I360" s="247">
        <v>54.79</v>
      </c>
      <c r="J360" s="247">
        <v>92275</v>
      </c>
      <c r="K360" s="247"/>
      <c r="L360" s="247"/>
      <c r="M360" s="247"/>
      <c r="N360" s="247"/>
      <c r="O360" s="247"/>
      <c r="Q360" s="248"/>
      <c r="R360" s="354">
        <v>55.79</v>
      </c>
      <c r="S360" s="336">
        <f t="shared" si="31"/>
        <v>1274.2436</v>
      </c>
    </row>
    <row r="361" spans="1:19" ht="23.25" x14ac:dyDescent="0.25">
      <c r="A361" s="265" t="s">
        <v>812</v>
      </c>
      <c r="B361" s="29" t="s">
        <v>981</v>
      </c>
      <c r="C361" s="29">
        <v>92311</v>
      </c>
      <c r="D361" s="234" t="s">
        <v>420</v>
      </c>
      <c r="E361" s="25" t="s">
        <v>12</v>
      </c>
      <c r="F361" s="241">
        <v>5</v>
      </c>
      <c r="G361" s="27">
        <v>14.92</v>
      </c>
      <c r="H361" s="14">
        <f t="shared" si="30"/>
        <v>74.599999999999994</v>
      </c>
      <c r="I361" s="258">
        <v>14.69</v>
      </c>
      <c r="J361" s="247"/>
      <c r="K361" s="247"/>
      <c r="L361" s="247"/>
      <c r="M361" s="247"/>
      <c r="N361" s="247"/>
      <c r="O361" s="247"/>
      <c r="Q361" s="248"/>
      <c r="R361" s="354">
        <v>14.92</v>
      </c>
      <c r="S361" s="336">
        <f t="shared" si="31"/>
        <v>74.599999999999994</v>
      </c>
    </row>
    <row r="362" spans="1:19" ht="23.25" x14ac:dyDescent="0.25">
      <c r="A362" s="265" t="s">
        <v>813</v>
      </c>
      <c r="B362" s="29" t="s">
        <v>981</v>
      </c>
      <c r="C362" s="29">
        <v>92312</v>
      </c>
      <c r="D362" s="234" t="s">
        <v>546</v>
      </c>
      <c r="E362" s="25" t="s">
        <v>12</v>
      </c>
      <c r="F362" s="241">
        <v>1</v>
      </c>
      <c r="G362" s="27">
        <v>24.03</v>
      </c>
      <c r="H362" s="14">
        <f t="shared" si="30"/>
        <v>24.03</v>
      </c>
      <c r="I362" s="258">
        <v>23.64</v>
      </c>
      <c r="J362" s="247"/>
      <c r="K362" s="247"/>
      <c r="L362" s="247"/>
      <c r="M362" s="247"/>
      <c r="N362" s="247"/>
      <c r="O362" s="247"/>
      <c r="Q362" s="248"/>
      <c r="R362" s="354">
        <v>24.03</v>
      </c>
      <c r="S362" s="336">
        <f t="shared" si="31"/>
        <v>24.03</v>
      </c>
    </row>
    <row r="363" spans="1:19" ht="23.25" x14ac:dyDescent="0.25">
      <c r="A363" s="265" t="s">
        <v>814</v>
      </c>
      <c r="B363" s="29" t="s">
        <v>981</v>
      </c>
      <c r="C363" s="29">
        <v>93085</v>
      </c>
      <c r="D363" s="234" t="s">
        <v>421</v>
      </c>
      <c r="E363" s="25" t="s">
        <v>12</v>
      </c>
      <c r="F363" s="241">
        <v>6</v>
      </c>
      <c r="G363" s="195">
        <v>17.39</v>
      </c>
      <c r="H363" s="14">
        <f t="shared" si="30"/>
        <v>104.34</v>
      </c>
      <c r="I363" s="248">
        <v>17.100000000000001</v>
      </c>
      <c r="J363" s="247"/>
      <c r="K363" s="247"/>
      <c r="L363" s="247"/>
      <c r="M363" s="247"/>
      <c r="N363" s="247"/>
      <c r="O363" s="247"/>
      <c r="Q363" s="248"/>
      <c r="R363" s="354">
        <v>17.39</v>
      </c>
      <c r="S363" s="336">
        <f t="shared" si="31"/>
        <v>104.34</v>
      </c>
    </row>
    <row r="364" spans="1:19" ht="23.25" x14ac:dyDescent="0.25">
      <c r="A364" s="265" t="s">
        <v>815</v>
      </c>
      <c r="B364" s="29" t="s">
        <v>981</v>
      </c>
      <c r="C364" s="29">
        <v>92318</v>
      </c>
      <c r="D364" s="234" t="s">
        <v>422</v>
      </c>
      <c r="E364" s="25" t="s">
        <v>12</v>
      </c>
      <c r="F364" s="241">
        <v>3</v>
      </c>
      <c r="G364" s="195">
        <v>31.76</v>
      </c>
      <c r="H364" s="14">
        <f t="shared" si="30"/>
        <v>95.28</v>
      </c>
      <c r="I364" s="248">
        <v>31.23</v>
      </c>
      <c r="J364" s="247"/>
      <c r="K364" s="247"/>
      <c r="L364" s="247"/>
      <c r="M364" s="247"/>
      <c r="N364" s="247"/>
      <c r="O364" s="247"/>
      <c r="Q364" s="248"/>
      <c r="R364" s="354">
        <v>31.76</v>
      </c>
      <c r="S364" s="336">
        <f t="shared" si="31"/>
        <v>95.28</v>
      </c>
    </row>
    <row r="365" spans="1:19" x14ac:dyDescent="0.25">
      <c r="A365" s="265" t="s">
        <v>816</v>
      </c>
      <c r="B365" s="29" t="s">
        <v>981</v>
      </c>
      <c r="C365" s="29">
        <v>103029</v>
      </c>
      <c r="D365" s="234" t="s">
        <v>423</v>
      </c>
      <c r="E365" s="25" t="s">
        <v>12</v>
      </c>
      <c r="F365" s="241">
        <v>2</v>
      </c>
      <c r="G365" s="27">
        <v>38.659999999999997</v>
      </c>
      <c r="H365" s="14">
        <f t="shared" si="30"/>
        <v>77.319999999999993</v>
      </c>
      <c r="I365" s="258">
        <v>37.83</v>
      </c>
      <c r="J365" s="247"/>
      <c r="K365" s="247"/>
      <c r="L365" s="247"/>
      <c r="M365" s="247"/>
      <c r="N365" s="247"/>
      <c r="O365" s="247"/>
      <c r="Q365" s="248"/>
      <c r="R365" s="354">
        <v>38.659999999999997</v>
      </c>
      <c r="S365" s="336">
        <f t="shared" si="31"/>
        <v>77.319999999999993</v>
      </c>
    </row>
    <row r="366" spans="1:19" ht="23.25" x14ac:dyDescent="0.25">
      <c r="A366" s="265" t="s">
        <v>817</v>
      </c>
      <c r="B366" s="8" t="s">
        <v>982</v>
      </c>
      <c r="C366" s="8" t="s">
        <v>1244</v>
      </c>
      <c r="D366" s="234" t="s">
        <v>1050</v>
      </c>
      <c r="E366" s="30" t="s">
        <v>12</v>
      </c>
      <c r="F366" s="241">
        <v>1</v>
      </c>
      <c r="G366" s="202">
        <v>398.58</v>
      </c>
      <c r="H366" s="17">
        <f t="shared" si="30"/>
        <v>398.58</v>
      </c>
      <c r="I366" s="294">
        <v>389.08</v>
      </c>
      <c r="J366" s="247"/>
      <c r="K366" s="247"/>
      <c r="L366" s="247"/>
      <c r="M366" s="247"/>
      <c r="N366" s="247"/>
      <c r="O366" s="247"/>
      <c r="Q366" s="248"/>
      <c r="R366" s="356">
        <v>398.58</v>
      </c>
      <c r="S366" s="336">
        <f t="shared" si="31"/>
        <v>398.58</v>
      </c>
    </row>
    <row r="367" spans="1:19" x14ac:dyDescent="0.25">
      <c r="A367" s="265" t="s">
        <v>1045</v>
      </c>
      <c r="B367" s="8" t="s">
        <v>982</v>
      </c>
      <c r="C367" s="29" t="s">
        <v>1051</v>
      </c>
      <c r="D367" s="234" t="s">
        <v>1052</v>
      </c>
      <c r="E367" s="25" t="s">
        <v>12</v>
      </c>
      <c r="F367" s="241">
        <v>4</v>
      </c>
      <c r="G367" s="27">
        <v>944.5</v>
      </c>
      <c r="H367" s="14">
        <f t="shared" si="30"/>
        <v>3778</v>
      </c>
      <c r="I367" s="260">
        <v>984.25</v>
      </c>
      <c r="J367" s="247"/>
      <c r="K367" s="247"/>
      <c r="L367" s="247"/>
      <c r="M367" s="247"/>
      <c r="N367" s="247"/>
      <c r="O367" s="247"/>
      <c r="Q367" s="248"/>
      <c r="R367" s="356">
        <v>944.5</v>
      </c>
      <c r="S367" s="336">
        <f t="shared" si="31"/>
        <v>3778</v>
      </c>
    </row>
    <row r="368" spans="1:19" ht="23.25" x14ac:dyDescent="0.25">
      <c r="A368" s="265" t="s">
        <v>1046</v>
      </c>
      <c r="B368" s="8" t="s">
        <v>982</v>
      </c>
      <c r="C368" s="22" t="s">
        <v>1200</v>
      </c>
      <c r="D368" s="234" t="s">
        <v>1053</v>
      </c>
      <c r="E368" s="25" t="s">
        <v>12</v>
      </c>
      <c r="F368" s="241">
        <v>4</v>
      </c>
      <c r="G368" s="202">
        <v>45.36</v>
      </c>
      <c r="H368" s="14">
        <f t="shared" si="30"/>
        <v>181.44</v>
      </c>
      <c r="I368" s="260">
        <v>45.04</v>
      </c>
      <c r="J368" s="289" t="s">
        <v>1200</v>
      </c>
      <c r="K368" s="247"/>
      <c r="L368" s="247"/>
      <c r="M368" s="247"/>
      <c r="N368" s="247"/>
      <c r="O368" s="247"/>
      <c r="Q368" s="248"/>
      <c r="R368" s="356">
        <v>45.36</v>
      </c>
      <c r="S368" s="336">
        <f t="shared" si="31"/>
        <v>181.44</v>
      </c>
    </row>
    <row r="369" spans="1:19" ht="23.25" x14ac:dyDescent="0.25">
      <c r="A369" s="263" t="s">
        <v>1047</v>
      </c>
      <c r="B369" s="8" t="s">
        <v>981</v>
      </c>
      <c r="C369" s="8">
        <v>103008</v>
      </c>
      <c r="D369" s="234" t="s">
        <v>1054</v>
      </c>
      <c r="E369" s="25" t="s">
        <v>12</v>
      </c>
      <c r="F369" s="241">
        <v>4</v>
      </c>
      <c r="G369" s="13">
        <v>97.85</v>
      </c>
      <c r="H369" s="14">
        <f t="shared" si="30"/>
        <v>391.4</v>
      </c>
      <c r="I369" s="258">
        <v>75.45</v>
      </c>
      <c r="J369" s="247"/>
      <c r="K369" s="247"/>
      <c r="L369" s="247"/>
      <c r="M369" s="247"/>
      <c r="N369" s="247"/>
      <c r="O369" s="247"/>
      <c r="Q369" s="248"/>
      <c r="R369" s="365">
        <v>97.85</v>
      </c>
      <c r="S369" s="336">
        <f t="shared" si="31"/>
        <v>391.4</v>
      </c>
    </row>
    <row r="370" spans="1:19" ht="23.25" x14ac:dyDescent="0.25">
      <c r="A370" s="263" t="s">
        <v>1048</v>
      </c>
      <c r="B370" s="8" t="s">
        <v>981</v>
      </c>
      <c r="C370" s="291">
        <v>101917</v>
      </c>
      <c r="D370" s="234" t="s">
        <v>1055</v>
      </c>
      <c r="E370" s="25" t="s">
        <v>12</v>
      </c>
      <c r="F370" s="241">
        <v>1</v>
      </c>
      <c r="G370" s="202">
        <v>168.61</v>
      </c>
      <c r="H370" s="14">
        <f t="shared" si="30"/>
        <v>168.61</v>
      </c>
      <c r="I370" s="248">
        <v>164.68</v>
      </c>
      <c r="J370" s="248">
        <v>101917</v>
      </c>
      <c r="K370" s="247"/>
      <c r="L370" s="247"/>
      <c r="M370" s="247"/>
      <c r="N370" s="247"/>
      <c r="O370" s="247"/>
      <c r="Q370" s="248"/>
      <c r="R370" s="354">
        <v>168.61</v>
      </c>
      <c r="S370" s="336">
        <f t="shared" si="31"/>
        <v>168.61</v>
      </c>
    </row>
    <row r="371" spans="1:19" ht="23.25" x14ac:dyDescent="0.25">
      <c r="A371" s="263" t="s">
        <v>1049</v>
      </c>
      <c r="B371" s="8" t="s">
        <v>982</v>
      </c>
      <c r="C371" s="8" t="s">
        <v>1109</v>
      </c>
      <c r="D371" s="234" t="s">
        <v>1108</v>
      </c>
      <c r="E371" s="25" t="s">
        <v>12</v>
      </c>
      <c r="F371" s="241">
        <v>5</v>
      </c>
      <c r="G371" s="13">
        <v>85.33</v>
      </c>
      <c r="H371" s="14">
        <f t="shared" si="30"/>
        <v>426.65</v>
      </c>
      <c r="I371" s="260">
        <v>79.2</v>
      </c>
      <c r="J371" s="247"/>
      <c r="K371" s="247"/>
      <c r="L371" s="247"/>
      <c r="M371" s="247"/>
      <c r="N371" s="247"/>
      <c r="O371" s="247"/>
      <c r="Q371" s="248"/>
      <c r="R371" s="356">
        <v>85.33</v>
      </c>
      <c r="S371" s="336">
        <f t="shared" si="31"/>
        <v>426.65</v>
      </c>
    </row>
    <row r="372" spans="1:19" ht="28.5" customHeight="1" x14ac:dyDescent="0.25">
      <c r="A372" s="439" t="s">
        <v>924</v>
      </c>
      <c r="B372" s="440"/>
      <c r="C372" s="440"/>
      <c r="D372" s="440"/>
      <c r="E372" s="440"/>
      <c r="F372" s="440"/>
      <c r="G372" s="440"/>
      <c r="H372" s="108">
        <f>SUM(H359:H371)</f>
        <v>7720.8985999999986</v>
      </c>
      <c r="I372" s="252"/>
      <c r="J372" s="247"/>
      <c r="K372" s="247"/>
      <c r="L372" s="247"/>
      <c r="M372" s="247"/>
      <c r="N372" s="247"/>
      <c r="O372" s="247"/>
      <c r="Q372" s="248"/>
      <c r="S372" s="337">
        <f>SUM(S359:S371)</f>
        <v>7720.8985999999986</v>
      </c>
    </row>
    <row r="373" spans="1:19" x14ac:dyDescent="0.25">
      <c r="A373" s="432" t="s">
        <v>932</v>
      </c>
      <c r="B373" s="433"/>
      <c r="C373" s="433"/>
      <c r="D373" s="434"/>
      <c r="E373" s="434"/>
      <c r="F373" s="434"/>
      <c r="G373" s="434"/>
      <c r="H373" s="117">
        <f>H268+H312+H329+H348+H357+H372</f>
        <v>245959.30769999998</v>
      </c>
      <c r="I373" s="252"/>
      <c r="J373" s="247"/>
      <c r="K373" s="247"/>
      <c r="L373" s="247"/>
      <c r="M373" s="247"/>
      <c r="N373" s="247"/>
      <c r="O373" s="247"/>
      <c r="Q373" s="248"/>
      <c r="S373" s="342">
        <f>SUM(S372+S357+S348+S329+S312+S268)</f>
        <v>246155.19586800001</v>
      </c>
    </row>
    <row r="374" spans="1:19" x14ac:dyDescent="0.25">
      <c r="A374" s="266" t="s">
        <v>152</v>
      </c>
      <c r="B374" s="10"/>
      <c r="C374" s="130"/>
      <c r="D374" s="150" t="s">
        <v>148</v>
      </c>
      <c r="E374" s="135"/>
      <c r="F374" s="380"/>
      <c r="G374" s="136"/>
      <c r="H374" s="137"/>
      <c r="I374" s="252"/>
      <c r="J374" s="247"/>
      <c r="K374" s="247"/>
      <c r="L374" s="247"/>
      <c r="M374" s="247"/>
      <c r="N374" s="247"/>
      <c r="O374" s="247"/>
      <c r="Q374" s="248"/>
      <c r="S374" s="336"/>
    </row>
    <row r="375" spans="1:19" x14ac:dyDescent="0.25">
      <c r="A375" s="266" t="s">
        <v>472</v>
      </c>
      <c r="B375" s="10" t="s">
        <v>1002</v>
      </c>
      <c r="C375" s="130" t="s">
        <v>1291</v>
      </c>
      <c r="D375" s="358" t="s">
        <v>1292</v>
      </c>
      <c r="E375" s="25" t="s">
        <v>12</v>
      </c>
      <c r="F375" s="241">
        <v>1</v>
      </c>
      <c r="G375" s="389">
        <v>92631.57</v>
      </c>
      <c r="H375" s="149">
        <f>G375*F375</f>
        <v>92631.57</v>
      </c>
      <c r="I375" s="252"/>
      <c r="J375" s="247"/>
      <c r="K375" s="247"/>
      <c r="L375" s="388"/>
      <c r="M375" s="247"/>
      <c r="N375" s="247"/>
      <c r="O375" s="247"/>
      <c r="Q375" s="248"/>
      <c r="R375" s="368">
        <v>92631.57</v>
      </c>
      <c r="S375" s="336">
        <f t="shared" ref="S375:S406" si="32">R375*F375</f>
        <v>92631.57</v>
      </c>
    </row>
    <row r="376" spans="1:19" x14ac:dyDescent="0.25">
      <c r="A376" s="266" t="s">
        <v>473</v>
      </c>
      <c r="B376" s="10" t="s">
        <v>981</v>
      </c>
      <c r="C376" s="10">
        <v>97361</v>
      </c>
      <c r="D376" s="166" t="s">
        <v>424</v>
      </c>
      <c r="E376" s="155" t="s">
        <v>12</v>
      </c>
      <c r="F376" s="149">
        <v>1</v>
      </c>
      <c r="G376" s="156">
        <v>8510.52</v>
      </c>
      <c r="H376" s="149">
        <f>G376*F376</f>
        <v>8510.52</v>
      </c>
      <c r="I376" s="246">
        <v>7704.93</v>
      </c>
      <c r="J376" s="247"/>
      <c r="K376" s="247"/>
      <c r="L376" s="247"/>
      <c r="M376" s="247"/>
      <c r="N376" s="247"/>
      <c r="O376" s="247"/>
      <c r="Q376" s="248"/>
      <c r="R376" s="365">
        <v>8510.52</v>
      </c>
      <c r="S376" s="336">
        <f t="shared" si="32"/>
        <v>8510.52</v>
      </c>
    </row>
    <row r="377" spans="1:19" ht="34.5" x14ac:dyDescent="0.25">
      <c r="A377" s="266" t="s">
        <v>474</v>
      </c>
      <c r="B377" s="10" t="s">
        <v>981</v>
      </c>
      <c r="C377" s="10">
        <v>101878</v>
      </c>
      <c r="D377" s="234" t="s">
        <v>425</v>
      </c>
      <c r="E377" s="5" t="s">
        <v>12</v>
      </c>
      <c r="F377" s="241">
        <v>1</v>
      </c>
      <c r="G377" s="13">
        <v>564.54</v>
      </c>
      <c r="H377" s="14">
        <f t="shared" ref="H377:H402" si="33">G377*F377</f>
        <v>564.54</v>
      </c>
      <c r="I377" s="258">
        <v>586.85</v>
      </c>
      <c r="J377" s="247"/>
      <c r="K377" s="247"/>
      <c r="L377" s="247"/>
      <c r="M377" s="247"/>
      <c r="N377" s="247"/>
      <c r="O377" s="247"/>
      <c r="Q377" s="248"/>
      <c r="R377" s="354">
        <v>564.54</v>
      </c>
      <c r="S377" s="336">
        <f t="shared" si="32"/>
        <v>564.54</v>
      </c>
    </row>
    <row r="378" spans="1:19" ht="34.5" x14ac:dyDescent="0.25">
      <c r="A378" s="266" t="s">
        <v>475</v>
      </c>
      <c r="B378" s="10" t="s">
        <v>981</v>
      </c>
      <c r="C378" s="10">
        <v>101880</v>
      </c>
      <c r="D378" s="234" t="s">
        <v>426</v>
      </c>
      <c r="E378" s="5" t="s">
        <v>12</v>
      </c>
      <c r="F378" s="241">
        <v>1</v>
      </c>
      <c r="G378" s="13">
        <v>646.04</v>
      </c>
      <c r="H378" s="14">
        <f>G378*F378</f>
        <v>646.04</v>
      </c>
      <c r="I378" s="258">
        <v>682.4</v>
      </c>
      <c r="J378" s="247"/>
      <c r="K378" s="247"/>
      <c r="L378" s="247"/>
      <c r="M378" s="247"/>
      <c r="N378" s="247"/>
      <c r="O378" s="247"/>
      <c r="Q378" s="248"/>
      <c r="R378" s="354">
        <v>646.04</v>
      </c>
      <c r="S378" s="336">
        <f t="shared" si="32"/>
        <v>646.04</v>
      </c>
    </row>
    <row r="379" spans="1:19" ht="23.25" x14ac:dyDescent="0.25">
      <c r="A379" s="266" t="s">
        <v>476</v>
      </c>
      <c r="B379" s="10" t="s">
        <v>982</v>
      </c>
      <c r="C379" s="8" t="s">
        <v>1057</v>
      </c>
      <c r="D379" s="234" t="s">
        <v>1056</v>
      </c>
      <c r="E379" s="9" t="s">
        <v>12</v>
      </c>
      <c r="F379" s="241">
        <v>5</v>
      </c>
      <c r="G379" s="13">
        <v>1712.4</v>
      </c>
      <c r="H379" s="17">
        <f>G379*F379</f>
        <v>8562</v>
      </c>
      <c r="I379" s="270">
        <v>1726.59</v>
      </c>
      <c r="J379" s="247"/>
      <c r="K379" s="247"/>
      <c r="L379" s="247"/>
      <c r="M379" s="247"/>
      <c r="N379" s="247"/>
      <c r="O379" s="247"/>
      <c r="Q379" s="248"/>
      <c r="R379" s="366">
        <v>1712.4</v>
      </c>
      <c r="S379" s="336">
        <f t="shared" si="32"/>
        <v>8562</v>
      </c>
    </row>
    <row r="380" spans="1:19" ht="23.25" x14ac:dyDescent="0.25">
      <c r="A380" s="266" t="s">
        <v>477</v>
      </c>
      <c r="B380" s="10" t="s">
        <v>981</v>
      </c>
      <c r="C380" s="10">
        <v>101895</v>
      </c>
      <c r="D380" s="234" t="s">
        <v>71</v>
      </c>
      <c r="E380" s="5" t="s">
        <v>12</v>
      </c>
      <c r="F380" s="241">
        <v>1</v>
      </c>
      <c r="G380" s="13">
        <v>433.39</v>
      </c>
      <c r="H380" s="14">
        <f>G380*F380</f>
        <v>433.39</v>
      </c>
      <c r="I380" s="258">
        <v>456.57</v>
      </c>
      <c r="J380" s="247"/>
      <c r="K380" s="247"/>
      <c r="L380" s="247"/>
      <c r="M380" s="247"/>
      <c r="N380" s="247"/>
      <c r="O380" s="247"/>
      <c r="Q380" s="248"/>
      <c r="R380" s="354">
        <v>433.39</v>
      </c>
      <c r="S380" s="336">
        <f t="shared" si="32"/>
        <v>433.39</v>
      </c>
    </row>
    <row r="381" spans="1:19" ht="23.25" x14ac:dyDescent="0.25">
      <c r="A381" s="266" t="s">
        <v>559</v>
      </c>
      <c r="B381" s="10" t="s">
        <v>981</v>
      </c>
      <c r="C381" s="10">
        <v>101894</v>
      </c>
      <c r="D381" s="234" t="s">
        <v>77</v>
      </c>
      <c r="E381" s="5" t="s">
        <v>12</v>
      </c>
      <c r="F381" s="241">
        <v>5</v>
      </c>
      <c r="G381" s="13">
        <v>168.66</v>
      </c>
      <c r="H381" s="14">
        <f t="shared" si="33"/>
        <v>843.3</v>
      </c>
      <c r="I381" s="258">
        <v>174.13</v>
      </c>
      <c r="J381" s="247"/>
      <c r="K381" s="247"/>
      <c r="L381" s="247"/>
      <c r="M381" s="247"/>
      <c r="N381" s="247"/>
      <c r="O381" s="247"/>
      <c r="Q381" s="248"/>
      <c r="R381" s="354">
        <v>168.66</v>
      </c>
      <c r="S381" s="336">
        <f t="shared" si="32"/>
        <v>843.3</v>
      </c>
    </row>
    <row r="382" spans="1:19" ht="23.25" x14ac:dyDescent="0.25">
      <c r="A382" s="266" t="s">
        <v>560</v>
      </c>
      <c r="B382" s="10" t="s">
        <v>981</v>
      </c>
      <c r="C382" s="10">
        <v>101893</v>
      </c>
      <c r="D382" s="234" t="s">
        <v>76</v>
      </c>
      <c r="E382" s="5" t="s">
        <v>12</v>
      </c>
      <c r="F382" s="241">
        <v>5</v>
      </c>
      <c r="G382" s="13">
        <v>90.96</v>
      </c>
      <c r="H382" s="14">
        <f t="shared" si="33"/>
        <v>454.79999999999995</v>
      </c>
      <c r="I382" s="258">
        <v>96.77</v>
      </c>
      <c r="J382" s="247"/>
      <c r="K382" s="247"/>
      <c r="L382" s="247"/>
      <c r="M382" s="247"/>
      <c r="N382" s="247"/>
      <c r="O382" s="247"/>
      <c r="Q382" s="248"/>
      <c r="R382" s="354">
        <v>90.96</v>
      </c>
      <c r="S382" s="336">
        <f t="shared" si="32"/>
        <v>454.79999999999995</v>
      </c>
    </row>
    <row r="383" spans="1:19" ht="23.25" x14ac:dyDescent="0.25">
      <c r="A383" s="266" t="s">
        <v>561</v>
      </c>
      <c r="B383" s="10" t="s">
        <v>981</v>
      </c>
      <c r="C383" s="10">
        <v>101892</v>
      </c>
      <c r="D383" s="234" t="s">
        <v>427</v>
      </c>
      <c r="E383" s="5" t="s">
        <v>12</v>
      </c>
      <c r="F383" s="241">
        <v>42</v>
      </c>
      <c r="G383" s="13">
        <v>70.38</v>
      </c>
      <c r="H383" s="14">
        <f>G383*F383</f>
        <v>2955.96</v>
      </c>
      <c r="I383" s="258">
        <v>75.19</v>
      </c>
      <c r="J383" s="247"/>
      <c r="K383" s="247"/>
      <c r="L383" s="247"/>
      <c r="M383" s="247"/>
      <c r="N383" s="247"/>
      <c r="O383" s="247"/>
      <c r="Q383" s="248"/>
      <c r="R383" s="354">
        <v>70.38</v>
      </c>
      <c r="S383" s="336">
        <f t="shared" si="32"/>
        <v>2955.96</v>
      </c>
    </row>
    <row r="384" spans="1:19" ht="23.25" x14ac:dyDescent="0.25">
      <c r="A384" s="266" t="s">
        <v>562</v>
      </c>
      <c r="B384" s="10" t="s">
        <v>981</v>
      </c>
      <c r="C384" s="10">
        <v>101890</v>
      </c>
      <c r="D384" s="234" t="s">
        <v>428</v>
      </c>
      <c r="E384" s="5" t="s">
        <v>12</v>
      </c>
      <c r="F384" s="241">
        <v>102</v>
      </c>
      <c r="G384" s="13">
        <v>17.010000000000002</v>
      </c>
      <c r="H384" s="14">
        <f>G384*F384</f>
        <v>1735.0200000000002</v>
      </c>
      <c r="I384" s="258">
        <v>17.68</v>
      </c>
      <c r="J384" s="247"/>
      <c r="K384" s="247"/>
      <c r="L384" s="247"/>
      <c r="M384" s="247"/>
      <c r="N384" s="247"/>
      <c r="O384" s="247"/>
      <c r="Q384" s="248"/>
      <c r="R384" s="354">
        <v>17.010000000000002</v>
      </c>
      <c r="S384" s="336">
        <f t="shared" si="32"/>
        <v>1735.0200000000002</v>
      </c>
    </row>
    <row r="385" spans="1:19" ht="23.25" x14ac:dyDescent="0.25">
      <c r="A385" s="266" t="s">
        <v>563</v>
      </c>
      <c r="B385" s="10" t="s">
        <v>981</v>
      </c>
      <c r="C385" s="10">
        <v>91953</v>
      </c>
      <c r="D385" s="234" t="s">
        <v>75</v>
      </c>
      <c r="E385" s="5" t="s">
        <v>12</v>
      </c>
      <c r="F385" s="241">
        <v>13</v>
      </c>
      <c r="G385" s="13">
        <v>37.69</v>
      </c>
      <c r="H385" s="14">
        <f t="shared" si="33"/>
        <v>489.96999999999997</v>
      </c>
      <c r="I385" s="258">
        <v>31.12</v>
      </c>
      <c r="J385" s="247"/>
      <c r="K385" s="247"/>
      <c r="L385" s="247"/>
      <c r="M385" s="247"/>
      <c r="N385" s="247"/>
      <c r="O385" s="247"/>
      <c r="Q385" s="248"/>
      <c r="R385" s="354">
        <v>37.69</v>
      </c>
      <c r="S385" s="336">
        <f t="shared" si="32"/>
        <v>489.96999999999997</v>
      </c>
    </row>
    <row r="386" spans="1:19" ht="23.25" x14ac:dyDescent="0.25">
      <c r="A386" s="266" t="s">
        <v>564</v>
      </c>
      <c r="B386" s="10" t="s">
        <v>981</v>
      </c>
      <c r="C386" s="10">
        <v>91955</v>
      </c>
      <c r="D386" s="234" t="s">
        <v>74</v>
      </c>
      <c r="E386" s="5" t="s">
        <v>12</v>
      </c>
      <c r="F386" s="241">
        <v>8</v>
      </c>
      <c r="G386" s="13">
        <v>46.04</v>
      </c>
      <c r="H386" s="14">
        <f t="shared" si="33"/>
        <v>368.32</v>
      </c>
      <c r="I386" s="258">
        <v>38.89</v>
      </c>
      <c r="J386" s="247"/>
      <c r="K386" s="247"/>
      <c r="L386" s="247"/>
      <c r="M386" s="247"/>
      <c r="N386" s="247"/>
      <c r="O386" s="247"/>
      <c r="Q386" s="248"/>
      <c r="R386" s="354">
        <v>46.04</v>
      </c>
      <c r="S386" s="336">
        <f t="shared" si="32"/>
        <v>368.32</v>
      </c>
    </row>
    <row r="387" spans="1:19" ht="23.25" x14ac:dyDescent="0.25">
      <c r="A387" s="266" t="s">
        <v>565</v>
      </c>
      <c r="B387" s="10" t="s">
        <v>981</v>
      </c>
      <c r="C387" s="10">
        <v>91959</v>
      </c>
      <c r="D387" s="234" t="s">
        <v>73</v>
      </c>
      <c r="E387" s="5" t="s">
        <v>12</v>
      </c>
      <c r="F387" s="241">
        <v>1</v>
      </c>
      <c r="G387" s="13">
        <v>56.96</v>
      </c>
      <c r="H387" s="14">
        <f t="shared" si="33"/>
        <v>56.96</v>
      </c>
      <c r="I387" s="258">
        <v>49.19</v>
      </c>
      <c r="J387" s="247"/>
      <c r="K387" s="247"/>
      <c r="L387" s="247"/>
      <c r="M387" s="247"/>
      <c r="N387" s="247"/>
      <c r="O387" s="247"/>
      <c r="Q387" s="248"/>
      <c r="R387" s="354">
        <v>56.96</v>
      </c>
      <c r="S387" s="336">
        <f t="shared" si="32"/>
        <v>56.96</v>
      </c>
    </row>
    <row r="388" spans="1:19" ht="23.25" x14ac:dyDescent="0.25">
      <c r="A388" s="266" t="s">
        <v>566</v>
      </c>
      <c r="B388" s="10" t="s">
        <v>981</v>
      </c>
      <c r="C388" s="10">
        <v>91957</v>
      </c>
      <c r="D388" s="234" t="s">
        <v>72</v>
      </c>
      <c r="E388" s="5" t="s">
        <v>12</v>
      </c>
      <c r="F388" s="241">
        <v>1</v>
      </c>
      <c r="G388" s="13">
        <v>65.23</v>
      </c>
      <c r="H388" s="14">
        <f t="shared" si="33"/>
        <v>65.23</v>
      </c>
      <c r="I388" s="258">
        <v>56.9</v>
      </c>
      <c r="J388" s="247"/>
      <c r="K388" s="247"/>
      <c r="L388" s="247"/>
      <c r="M388" s="247"/>
      <c r="N388" s="247"/>
      <c r="O388" s="247"/>
      <c r="Q388" s="248"/>
      <c r="R388" s="354">
        <v>65.23</v>
      </c>
      <c r="S388" s="336">
        <f t="shared" si="32"/>
        <v>65.23</v>
      </c>
    </row>
    <row r="389" spans="1:19" ht="23.25" x14ac:dyDescent="0.25">
      <c r="A389" s="266" t="s">
        <v>818</v>
      </c>
      <c r="B389" s="10" t="s">
        <v>981</v>
      </c>
      <c r="C389" s="10">
        <v>91967</v>
      </c>
      <c r="D389" s="234" t="s">
        <v>429</v>
      </c>
      <c r="E389" s="5" t="s">
        <v>12</v>
      </c>
      <c r="F389" s="241">
        <v>2</v>
      </c>
      <c r="G389" s="13">
        <v>76.23</v>
      </c>
      <c r="H389" s="14">
        <f t="shared" si="33"/>
        <v>152.46</v>
      </c>
      <c r="I389" s="258">
        <v>67.28</v>
      </c>
      <c r="J389" s="247"/>
      <c r="K389" s="247"/>
      <c r="L389" s="247"/>
      <c r="M389" s="247"/>
      <c r="N389" s="247"/>
      <c r="O389" s="247"/>
      <c r="Q389" s="248"/>
      <c r="R389" s="354">
        <v>76.23</v>
      </c>
      <c r="S389" s="336">
        <f t="shared" si="32"/>
        <v>152.46</v>
      </c>
    </row>
    <row r="390" spans="1:19" ht="23.25" x14ac:dyDescent="0.25">
      <c r="A390" s="266" t="s">
        <v>819</v>
      </c>
      <c r="B390" s="10" t="s">
        <v>981</v>
      </c>
      <c r="C390" s="10">
        <v>91968</v>
      </c>
      <c r="D390" s="234" t="s">
        <v>430</v>
      </c>
      <c r="E390" s="5" t="s">
        <v>12</v>
      </c>
      <c r="F390" s="241">
        <v>6</v>
      </c>
      <c r="G390" s="13">
        <v>101.19</v>
      </c>
      <c r="H390" s="14">
        <f t="shared" si="33"/>
        <v>607.14</v>
      </c>
      <c r="I390" s="258">
        <v>90.44</v>
      </c>
      <c r="J390" s="247"/>
      <c r="K390" s="247"/>
      <c r="L390" s="247"/>
      <c r="M390" s="247"/>
      <c r="N390" s="247"/>
      <c r="O390" s="247"/>
      <c r="Q390" s="248"/>
      <c r="R390" s="354">
        <v>101.19</v>
      </c>
      <c r="S390" s="336">
        <f t="shared" si="32"/>
        <v>607.14</v>
      </c>
    </row>
    <row r="391" spans="1:19" ht="23.25" x14ac:dyDescent="0.25">
      <c r="A391" s="266" t="s">
        <v>820</v>
      </c>
      <c r="B391" s="10" t="s">
        <v>981</v>
      </c>
      <c r="C391" s="10">
        <v>92023</v>
      </c>
      <c r="D391" s="234" t="s">
        <v>434</v>
      </c>
      <c r="E391" s="5" t="s">
        <v>12</v>
      </c>
      <c r="F391" s="241">
        <v>81</v>
      </c>
      <c r="G391" s="13">
        <v>64.16</v>
      </c>
      <c r="H391" s="14">
        <f>G391*F391</f>
        <v>5196.96</v>
      </c>
      <c r="I391" s="258">
        <v>55.82</v>
      </c>
      <c r="J391" s="247"/>
      <c r="K391" s="247"/>
      <c r="L391" s="247"/>
      <c r="M391" s="247"/>
      <c r="N391" s="247"/>
      <c r="O391" s="247"/>
      <c r="Q391" s="248"/>
      <c r="R391" s="354">
        <v>64.16</v>
      </c>
      <c r="S391" s="336">
        <f t="shared" si="32"/>
        <v>5196.96</v>
      </c>
    </row>
    <row r="392" spans="1:19" ht="23.25" x14ac:dyDescent="0.25">
      <c r="A392" s="266" t="s">
        <v>821</v>
      </c>
      <c r="B392" s="10" t="s">
        <v>981</v>
      </c>
      <c r="C392" s="10">
        <v>92029</v>
      </c>
      <c r="D392" s="234" t="s">
        <v>435</v>
      </c>
      <c r="E392" s="5" t="s">
        <v>12</v>
      </c>
      <c r="F392" s="241">
        <v>15</v>
      </c>
      <c r="G392" s="13">
        <v>72.58</v>
      </c>
      <c r="H392" s="14">
        <f t="shared" si="33"/>
        <v>1088.7</v>
      </c>
      <c r="I392" s="258">
        <v>63.59</v>
      </c>
      <c r="J392" s="247" t="s">
        <v>1209</v>
      </c>
      <c r="K392" s="247"/>
      <c r="L392" s="247"/>
      <c r="M392" s="247"/>
      <c r="N392" s="247"/>
      <c r="O392" s="247"/>
      <c r="Q392" s="248"/>
      <c r="R392" s="354">
        <v>72.58</v>
      </c>
      <c r="S392" s="336">
        <f t="shared" si="32"/>
        <v>1088.7</v>
      </c>
    </row>
    <row r="393" spans="1:19" ht="23.25" x14ac:dyDescent="0.25">
      <c r="A393" s="266" t="s">
        <v>822</v>
      </c>
      <c r="B393" s="10" t="s">
        <v>981</v>
      </c>
      <c r="C393" s="329">
        <v>92027</v>
      </c>
      <c r="D393" s="234" t="s">
        <v>432</v>
      </c>
      <c r="E393" s="5" t="s">
        <v>12</v>
      </c>
      <c r="F393" s="241">
        <v>2</v>
      </c>
      <c r="G393" s="13">
        <v>82.43</v>
      </c>
      <c r="H393" s="14">
        <f>G393*F393</f>
        <v>164.86</v>
      </c>
      <c r="I393" s="258">
        <v>73.89</v>
      </c>
      <c r="J393" s="247"/>
      <c r="K393" s="247"/>
      <c r="L393" s="247"/>
      <c r="M393" s="247"/>
      <c r="N393" s="247"/>
      <c r="O393" s="247"/>
      <c r="Q393" s="248"/>
      <c r="R393" s="354">
        <v>83.43</v>
      </c>
      <c r="S393" s="336">
        <f t="shared" si="32"/>
        <v>166.86</v>
      </c>
    </row>
    <row r="394" spans="1:19" ht="23.25" x14ac:dyDescent="0.25">
      <c r="A394" s="266" t="s">
        <v>823</v>
      </c>
      <c r="B394" s="10" t="s">
        <v>981</v>
      </c>
      <c r="C394" s="10">
        <v>92033</v>
      </c>
      <c r="D394" s="234" t="s">
        <v>431</v>
      </c>
      <c r="E394" s="5" t="s">
        <v>12</v>
      </c>
      <c r="F394" s="241">
        <v>1</v>
      </c>
      <c r="G394" s="13">
        <v>100.12</v>
      </c>
      <c r="H394" s="14">
        <f>G394*F394</f>
        <v>100.12</v>
      </c>
      <c r="I394" s="258">
        <v>89.36</v>
      </c>
      <c r="J394" s="247"/>
      <c r="K394" s="247"/>
      <c r="L394" s="247"/>
      <c r="M394" s="247"/>
      <c r="N394" s="247"/>
      <c r="O394" s="247"/>
      <c r="Q394" s="248"/>
      <c r="R394" s="354">
        <v>100.12</v>
      </c>
      <c r="S394" s="336">
        <f t="shared" si="32"/>
        <v>100.12</v>
      </c>
    </row>
    <row r="395" spans="1:19" ht="34.5" x14ac:dyDescent="0.25">
      <c r="A395" s="266" t="s">
        <v>824</v>
      </c>
      <c r="B395" s="10" t="s">
        <v>981</v>
      </c>
      <c r="C395" s="10">
        <v>91957</v>
      </c>
      <c r="D395" s="234" t="s">
        <v>433</v>
      </c>
      <c r="E395" s="5" t="s">
        <v>12</v>
      </c>
      <c r="F395" s="241">
        <v>1</v>
      </c>
      <c r="G395" s="13">
        <v>65.23</v>
      </c>
      <c r="H395" s="14">
        <f>G395*F395</f>
        <v>65.23</v>
      </c>
      <c r="I395" s="258">
        <v>56.9</v>
      </c>
      <c r="J395" s="247"/>
      <c r="K395" s="247"/>
      <c r="L395" s="247"/>
      <c r="M395" s="247"/>
      <c r="N395" s="247"/>
      <c r="O395" s="247"/>
      <c r="Q395" s="248"/>
      <c r="R395" s="354">
        <v>65.23</v>
      </c>
      <c r="S395" s="336">
        <f t="shared" si="32"/>
        <v>65.23</v>
      </c>
    </row>
    <row r="396" spans="1:19" ht="23.25" x14ac:dyDescent="0.25">
      <c r="A396" s="266" t="s">
        <v>825</v>
      </c>
      <c r="B396" s="10" t="s">
        <v>981</v>
      </c>
      <c r="C396" s="329">
        <v>92027</v>
      </c>
      <c r="D396" s="234" t="s">
        <v>432</v>
      </c>
      <c r="E396" s="5" t="s">
        <v>12</v>
      </c>
      <c r="F396" s="241">
        <v>1</v>
      </c>
      <c r="G396" s="13">
        <v>83.43</v>
      </c>
      <c r="H396" s="14">
        <f>G396*F396</f>
        <v>83.43</v>
      </c>
      <c r="I396" s="252"/>
      <c r="J396" s="299" t="s">
        <v>1210</v>
      </c>
      <c r="K396" s="247"/>
      <c r="L396" s="247"/>
      <c r="M396" s="247"/>
      <c r="N396" s="247"/>
      <c r="O396" s="247"/>
      <c r="Q396" s="248"/>
      <c r="R396" s="354">
        <v>83.43</v>
      </c>
      <c r="S396" s="336">
        <f t="shared" si="32"/>
        <v>83.43</v>
      </c>
    </row>
    <row r="397" spans="1:19" ht="23.25" x14ac:dyDescent="0.25">
      <c r="A397" s="266" t="s">
        <v>826</v>
      </c>
      <c r="B397" s="10" t="s">
        <v>981</v>
      </c>
      <c r="C397" s="10">
        <v>92000</v>
      </c>
      <c r="D397" s="234" t="s">
        <v>436</v>
      </c>
      <c r="E397" s="5" t="s">
        <v>12</v>
      </c>
      <c r="F397" s="241">
        <v>744</v>
      </c>
      <c r="G397" s="13">
        <v>166.44</v>
      </c>
      <c r="H397" s="14">
        <f t="shared" si="33"/>
        <v>123831.36</v>
      </c>
      <c r="I397" s="258">
        <v>32.729999999999997</v>
      </c>
      <c r="J397" s="247"/>
      <c r="K397" s="247"/>
      <c r="L397" s="247"/>
      <c r="M397" s="247"/>
      <c r="N397" s="247"/>
      <c r="O397" s="247"/>
      <c r="Q397" s="248"/>
      <c r="R397" s="354">
        <v>166.44</v>
      </c>
      <c r="S397" s="336">
        <f t="shared" si="32"/>
        <v>123831.36</v>
      </c>
    </row>
    <row r="398" spans="1:19" ht="23.25" x14ac:dyDescent="0.25">
      <c r="A398" s="266" t="s">
        <v>827</v>
      </c>
      <c r="B398" s="10" t="s">
        <v>981</v>
      </c>
      <c r="C398" s="10">
        <v>92001</v>
      </c>
      <c r="D398" s="234" t="s">
        <v>437</v>
      </c>
      <c r="E398" s="5" t="s">
        <v>12</v>
      </c>
      <c r="F398" s="241">
        <v>66</v>
      </c>
      <c r="G398" s="13">
        <v>41.41</v>
      </c>
      <c r="H398" s="14">
        <f t="shared" si="33"/>
        <v>2733.06</v>
      </c>
      <c r="I398" s="258">
        <v>34.82</v>
      </c>
      <c r="J398" s="247"/>
      <c r="K398" s="247"/>
      <c r="L398" s="247"/>
      <c r="M398" s="247"/>
      <c r="N398" s="247"/>
      <c r="O398" s="247"/>
      <c r="Q398" s="248"/>
      <c r="R398" s="354">
        <v>41.41</v>
      </c>
      <c r="S398" s="336">
        <f t="shared" si="32"/>
        <v>2733.06</v>
      </c>
    </row>
    <row r="399" spans="1:19" x14ac:dyDescent="0.25">
      <c r="A399" s="266" t="s">
        <v>828</v>
      </c>
      <c r="B399" s="10" t="s">
        <v>981</v>
      </c>
      <c r="C399" s="10">
        <v>98307</v>
      </c>
      <c r="D399" s="234" t="s">
        <v>461</v>
      </c>
      <c r="E399" s="5" t="s">
        <v>12</v>
      </c>
      <c r="F399" s="241">
        <v>103</v>
      </c>
      <c r="G399" s="13">
        <v>49.38</v>
      </c>
      <c r="H399" s="14">
        <f>G399*F399</f>
        <v>5086.1400000000003</v>
      </c>
      <c r="I399" s="258">
        <v>48.61</v>
      </c>
      <c r="J399" s="247"/>
      <c r="K399" s="247"/>
      <c r="L399" s="247"/>
      <c r="M399" s="247"/>
      <c r="N399" s="247"/>
      <c r="O399" s="247"/>
      <c r="Q399" s="248"/>
      <c r="R399" s="354">
        <v>49.38</v>
      </c>
      <c r="S399" s="336">
        <f t="shared" si="32"/>
        <v>5086.1400000000003</v>
      </c>
    </row>
    <row r="400" spans="1:19" x14ac:dyDescent="0.25">
      <c r="A400" s="266" t="s">
        <v>829</v>
      </c>
      <c r="B400" s="10" t="s">
        <v>981</v>
      </c>
      <c r="C400" s="10">
        <v>98308</v>
      </c>
      <c r="D400" s="234" t="s">
        <v>462</v>
      </c>
      <c r="E400" s="5" t="s">
        <v>12</v>
      </c>
      <c r="F400" s="241">
        <v>110</v>
      </c>
      <c r="G400" s="13">
        <v>34.68</v>
      </c>
      <c r="H400" s="14">
        <f>G400*F400</f>
        <v>3814.8</v>
      </c>
      <c r="I400" s="258">
        <v>33.76</v>
      </c>
      <c r="J400" s="247"/>
      <c r="K400" s="247"/>
      <c r="L400" s="247"/>
      <c r="M400" s="247"/>
      <c r="N400" s="247"/>
      <c r="O400" s="247"/>
      <c r="Q400" s="248"/>
      <c r="R400" s="354">
        <v>34.68</v>
      </c>
      <c r="S400" s="336">
        <f t="shared" si="32"/>
        <v>3814.8</v>
      </c>
    </row>
    <row r="401" spans="1:19" x14ac:dyDescent="0.25">
      <c r="A401" s="266" t="s">
        <v>830</v>
      </c>
      <c r="B401" s="10" t="s">
        <v>982</v>
      </c>
      <c r="C401" s="1" t="s">
        <v>1059</v>
      </c>
      <c r="D401" s="234" t="s">
        <v>1058</v>
      </c>
      <c r="E401" s="5" t="s">
        <v>12</v>
      </c>
      <c r="F401" s="241">
        <v>59</v>
      </c>
      <c r="G401" s="13">
        <v>21.42</v>
      </c>
      <c r="H401" s="14">
        <f>G401*F401</f>
        <v>1263.7800000000002</v>
      </c>
      <c r="I401" s="260">
        <v>20.82</v>
      </c>
      <c r="J401" s="247"/>
      <c r="K401" s="247"/>
      <c r="L401" s="247"/>
      <c r="M401" s="247"/>
      <c r="N401" s="247"/>
      <c r="O401" s="247"/>
      <c r="Q401" s="248"/>
      <c r="R401" s="354">
        <v>21.42</v>
      </c>
      <c r="S401" s="336">
        <f t="shared" si="32"/>
        <v>1263.7800000000002</v>
      </c>
    </row>
    <row r="402" spans="1:19" ht="23.25" x14ac:dyDescent="0.25">
      <c r="A402" s="266" t="s">
        <v>831</v>
      </c>
      <c r="B402" s="10" t="s">
        <v>981</v>
      </c>
      <c r="C402" s="10">
        <v>97593</v>
      </c>
      <c r="D402" s="234" t="s">
        <v>78</v>
      </c>
      <c r="E402" s="5" t="s">
        <v>12</v>
      </c>
      <c r="F402" s="241">
        <v>15</v>
      </c>
      <c r="G402" s="13">
        <v>143.41</v>
      </c>
      <c r="H402" s="14">
        <f t="shared" si="33"/>
        <v>2151.15</v>
      </c>
      <c r="I402" s="258">
        <v>164.51</v>
      </c>
      <c r="J402" s="247"/>
      <c r="K402" s="247"/>
      <c r="L402" s="247"/>
      <c r="M402" s="247"/>
      <c r="N402" s="247"/>
      <c r="O402" s="247"/>
      <c r="Q402" s="248"/>
      <c r="R402" s="354">
        <v>143.41</v>
      </c>
      <c r="S402" s="336">
        <f t="shared" si="32"/>
        <v>2151.15</v>
      </c>
    </row>
    <row r="403" spans="1:19" ht="23.25" x14ac:dyDescent="0.25">
      <c r="A403" s="266" t="s">
        <v>832</v>
      </c>
      <c r="B403" s="10" t="s">
        <v>981</v>
      </c>
      <c r="C403" s="10">
        <v>97595</v>
      </c>
      <c r="D403" s="234" t="s">
        <v>79</v>
      </c>
      <c r="E403" s="5" t="s">
        <v>12</v>
      </c>
      <c r="F403" s="241">
        <v>2</v>
      </c>
      <c r="G403" s="13">
        <v>106.68</v>
      </c>
      <c r="H403" s="14">
        <f t="shared" ref="H403:H424" si="34">G403*F403</f>
        <v>213.36</v>
      </c>
      <c r="I403" s="258">
        <v>121.29</v>
      </c>
      <c r="J403" s="247"/>
      <c r="K403" s="247"/>
      <c r="L403" s="247"/>
      <c r="M403" s="247"/>
      <c r="N403" s="247"/>
      <c r="O403" s="247"/>
      <c r="Q403" s="248"/>
      <c r="R403" s="354">
        <v>106.68</v>
      </c>
      <c r="S403" s="336">
        <f t="shared" si="32"/>
        <v>213.36</v>
      </c>
    </row>
    <row r="404" spans="1:19" ht="23.25" x14ac:dyDescent="0.25">
      <c r="A404" s="266" t="s">
        <v>833</v>
      </c>
      <c r="B404" s="10" t="s">
        <v>982</v>
      </c>
      <c r="C404" s="8" t="s">
        <v>1061</v>
      </c>
      <c r="D404" s="234" t="s">
        <v>1060</v>
      </c>
      <c r="E404" s="9" t="s">
        <v>12</v>
      </c>
      <c r="F404" s="241">
        <v>56</v>
      </c>
      <c r="G404" s="202">
        <v>323.95999999999998</v>
      </c>
      <c r="H404" s="14">
        <f t="shared" si="34"/>
        <v>18141.759999999998</v>
      </c>
      <c r="I404" s="294">
        <v>356.81</v>
      </c>
      <c r="J404" s="247"/>
      <c r="K404" s="247"/>
      <c r="L404" s="247"/>
      <c r="M404" s="247"/>
      <c r="N404" s="247"/>
      <c r="O404" s="247"/>
      <c r="Q404" s="248"/>
      <c r="R404" s="356">
        <v>323.95999999999998</v>
      </c>
      <c r="S404" s="336">
        <f t="shared" si="32"/>
        <v>18141.759999999998</v>
      </c>
    </row>
    <row r="405" spans="1:19" x14ac:dyDescent="0.25">
      <c r="A405" s="266" t="s">
        <v>834</v>
      </c>
      <c r="B405" s="10" t="s">
        <v>981</v>
      </c>
      <c r="C405" s="10">
        <v>100903</v>
      </c>
      <c r="D405" s="234" t="s">
        <v>438</v>
      </c>
      <c r="E405" s="5" t="s">
        <v>12</v>
      </c>
      <c r="F405" s="241">
        <v>324</v>
      </c>
      <c r="G405" s="13">
        <v>34.44</v>
      </c>
      <c r="H405" s="14">
        <f t="shared" si="34"/>
        <v>11158.56</v>
      </c>
      <c r="I405" s="258">
        <v>35.51</v>
      </c>
      <c r="J405" s="247"/>
      <c r="K405" s="247"/>
      <c r="L405" s="247"/>
      <c r="M405" s="247"/>
      <c r="N405" s="247"/>
      <c r="O405" s="247"/>
      <c r="Q405" s="248"/>
      <c r="R405" s="354">
        <v>34.44</v>
      </c>
      <c r="S405" s="336">
        <f t="shared" si="32"/>
        <v>11158.56</v>
      </c>
    </row>
    <row r="406" spans="1:19" x14ac:dyDescent="0.25">
      <c r="A406" s="266" t="s">
        <v>835</v>
      </c>
      <c r="B406" s="10" t="s">
        <v>1002</v>
      </c>
      <c r="C406" s="300" t="s">
        <v>1226</v>
      </c>
      <c r="D406" s="234" t="s">
        <v>1230</v>
      </c>
      <c r="E406" s="5" t="s">
        <v>12</v>
      </c>
      <c r="F406" s="241">
        <v>2</v>
      </c>
      <c r="G406" s="202">
        <v>228.74</v>
      </c>
      <c r="H406" s="14">
        <f t="shared" si="34"/>
        <v>457.48</v>
      </c>
      <c r="I406" s="301">
        <v>264.11</v>
      </c>
      <c r="J406" s="302" t="s">
        <v>1226</v>
      </c>
      <c r="K406" s="247"/>
      <c r="L406" s="247"/>
      <c r="M406" s="247"/>
      <c r="N406" s="247"/>
      <c r="O406" s="247"/>
      <c r="Q406" s="248"/>
      <c r="R406" s="365">
        <v>228.74</v>
      </c>
      <c r="S406" s="336">
        <f t="shared" si="32"/>
        <v>457.48</v>
      </c>
    </row>
    <row r="407" spans="1:19" ht="23.25" x14ac:dyDescent="0.25">
      <c r="A407" s="266" t="s">
        <v>836</v>
      </c>
      <c r="B407" s="10" t="s">
        <v>981</v>
      </c>
      <c r="C407" s="10">
        <v>91944</v>
      </c>
      <c r="D407" s="234" t="s">
        <v>1231</v>
      </c>
      <c r="E407" s="5" t="s">
        <v>12</v>
      </c>
      <c r="F407" s="241">
        <v>66</v>
      </c>
      <c r="G407" s="13">
        <v>18.16</v>
      </c>
      <c r="H407" s="14">
        <f t="shared" si="34"/>
        <v>1198.56</v>
      </c>
      <c r="I407" s="258">
        <v>47.14</v>
      </c>
      <c r="J407" s="247"/>
      <c r="K407" s="247"/>
      <c r="L407" s="247"/>
      <c r="M407" s="247"/>
      <c r="N407" s="247"/>
      <c r="O407" s="247"/>
      <c r="Q407" s="248"/>
      <c r="R407" s="354">
        <v>18.16</v>
      </c>
      <c r="S407" s="336">
        <f t="shared" ref="S407:S438" si="35">R407*F407</f>
        <v>1198.56</v>
      </c>
    </row>
    <row r="408" spans="1:19" ht="23.25" x14ac:dyDescent="0.25">
      <c r="A408" s="266" t="s">
        <v>837</v>
      </c>
      <c r="B408" s="10" t="s">
        <v>981</v>
      </c>
      <c r="C408" s="10">
        <v>91941</v>
      </c>
      <c r="D408" s="234" t="s">
        <v>80</v>
      </c>
      <c r="E408" s="5" t="s">
        <v>12</v>
      </c>
      <c r="F408" s="241">
        <v>136</v>
      </c>
      <c r="G408" s="13">
        <v>15.22</v>
      </c>
      <c r="H408" s="14">
        <f t="shared" si="34"/>
        <v>2069.92</v>
      </c>
      <c r="I408" s="258">
        <v>13.11</v>
      </c>
      <c r="J408" s="247"/>
      <c r="K408" s="247"/>
      <c r="L408" s="247"/>
      <c r="M408" s="247"/>
      <c r="N408" s="247"/>
      <c r="O408" s="247"/>
      <c r="Q408" s="248"/>
      <c r="R408" s="354">
        <v>15.22</v>
      </c>
      <c r="S408" s="336">
        <f t="shared" si="35"/>
        <v>2069.92</v>
      </c>
    </row>
    <row r="409" spans="1:19" ht="23.25" x14ac:dyDescent="0.25">
      <c r="A409" s="266" t="s">
        <v>838</v>
      </c>
      <c r="B409" s="10" t="s">
        <v>981</v>
      </c>
      <c r="C409" s="10">
        <v>93002</v>
      </c>
      <c r="D409" s="234" t="s">
        <v>439</v>
      </c>
      <c r="E409" s="5" t="s">
        <v>8</v>
      </c>
      <c r="F409" s="241">
        <v>344</v>
      </c>
      <c r="G409" s="13">
        <v>264.5</v>
      </c>
      <c r="H409" s="14">
        <f t="shared" si="34"/>
        <v>90988</v>
      </c>
      <c r="I409" s="258">
        <v>267.04000000000002</v>
      </c>
      <c r="J409" s="247"/>
      <c r="K409" s="247"/>
      <c r="L409" s="247"/>
      <c r="M409" s="247"/>
      <c r="N409" s="247"/>
      <c r="O409" s="247"/>
      <c r="Q409" s="248"/>
      <c r="R409" s="354">
        <v>264.5</v>
      </c>
      <c r="S409" s="336">
        <f t="shared" si="35"/>
        <v>90988</v>
      </c>
    </row>
    <row r="410" spans="1:19" ht="23.25" x14ac:dyDescent="0.25">
      <c r="A410" s="266" t="s">
        <v>839</v>
      </c>
      <c r="B410" s="10" t="s">
        <v>981</v>
      </c>
      <c r="C410" s="10">
        <v>92996</v>
      </c>
      <c r="D410" s="234" t="s">
        <v>441</v>
      </c>
      <c r="E410" s="5" t="s">
        <v>8</v>
      </c>
      <c r="F410" s="241">
        <v>86</v>
      </c>
      <c r="G410" s="13">
        <v>127</v>
      </c>
      <c r="H410" s="14">
        <f t="shared" si="34"/>
        <v>10922</v>
      </c>
      <c r="I410" s="258">
        <v>128.06</v>
      </c>
      <c r="J410" s="247"/>
      <c r="K410" s="247"/>
      <c r="L410" s="247"/>
      <c r="M410" s="247"/>
      <c r="N410" s="247"/>
      <c r="O410" s="247"/>
      <c r="Q410" s="248"/>
      <c r="R410" s="354">
        <v>127</v>
      </c>
      <c r="S410" s="336">
        <f t="shared" si="35"/>
        <v>10922</v>
      </c>
    </row>
    <row r="411" spans="1:19" ht="23.25" x14ac:dyDescent="0.25">
      <c r="A411" s="266" t="s">
        <v>840</v>
      </c>
      <c r="B411" s="10" t="s">
        <v>981</v>
      </c>
      <c r="C411" s="10">
        <v>92994</v>
      </c>
      <c r="D411" s="234" t="s">
        <v>442</v>
      </c>
      <c r="E411" s="5" t="s">
        <v>8</v>
      </c>
      <c r="F411" s="241">
        <v>7.6</v>
      </c>
      <c r="G411" s="13">
        <v>105.1</v>
      </c>
      <c r="H411" s="14">
        <f t="shared" si="34"/>
        <v>798.75999999999988</v>
      </c>
      <c r="I411" s="258">
        <v>105.95</v>
      </c>
      <c r="J411" s="247"/>
      <c r="K411" s="247"/>
      <c r="L411" s="247"/>
      <c r="M411" s="247"/>
      <c r="N411" s="247"/>
      <c r="O411" s="247"/>
      <c r="Q411" s="248"/>
      <c r="R411" s="354">
        <v>105.1</v>
      </c>
      <c r="S411" s="336">
        <f t="shared" si="35"/>
        <v>798.75999999999988</v>
      </c>
    </row>
    <row r="412" spans="1:19" ht="23.25" x14ac:dyDescent="0.25">
      <c r="A412" s="266" t="s">
        <v>841</v>
      </c>
      <c r="B412" s="10" t="s">
        <v>981</v>
      </c>
      <c r="C412" s="10">
        <v>92992</v>
      </c>
      <c r="D412" s="234" t="s">
        <v>440</v>
      </c>
      <c r="E412" s="5" t="s">
        <v>8</v>
      </c>
      <c r="F412" s="241">
        <v>16</v>
      </c>
      <c r="G412" s="13">
        <v>81.27</v>
      </c>
      <c r="H412" s="14">
        <f t="shared" si="34"/>
        <v>1300.32</v>
      </c>
      <c r="I412" s="258">
        <v>81.86</v>
      </c>
      <c r="J412" s="247"/>
      <c r="K412" s="247"/>
      <c r="L412" s="247"/>
      <c r="M412" s="247"/>
      <c r="N412" s="247"/>
      <c r="O412" s="247"/>
      <c r="Q412" s="248"/>
      <c r="R412" s="354">
        <v>81.27</v>
      </c>
      <c r="S412" s="336">
        <f t="shared" si="35"/>
        <v>1300.32</v>
      </c>
    </row>
    <row r="413" spans="1:19" ht="23.25" x14ac:dyDescent="0.25">
      <c r="A413" s="266" t="s">
        <v>842</v>
      </c>
      <c r="B413" s="10" t="s">
        <v>981</v>
      </c>
      <c r="C413" s="10">
        <v>92990</v>
      </c>
      <c r="D413" s="234" t="s">
        <v>443</v>
      </c>
      <c r="E413" s="5" t="s">
        <v>8</v>
      </c>
      <c r="F413" s="241">
        <v>9.5</v>
      </c>
      <c r="G413" s="13">
        <v>63.06</v>
      </c>
      <c r="H413" s="14">
        <f t="shared" si="34"/>
        <v>599.07000000000005</v>
      </c>
      <c r="I413" s="258">
        <v>63.49</v>
      </c>
      <c r="J413" s="247"/>
      <c r="K413" s="247"/>
      <c r="L413" s="247"/>
      <c r="M413" s="247"/>
      <c r="N413" s="247"/>
      <c r="O413" s="247"/>
      <c r="Q413" s="248"/>
      <c r="R413" s="354">
        <v>63.06</v>
      </c>
      <c r="S413" s="336">
        <f t="shared" si="35"/>
        <v>599.07000000000005</v>
      </c>
    </row>
    <row r="414" spans="1:19" ht="23.25" x14ac:dyDescent="0.25">
      <c r="A414" s="266" t="s">
        <v>843</v>
      </c>
      <c r="B414" s="10" t="s">
        <v>981</v>
      </c>
      <c r="C414" s="10">
        <v>92998</v>
      </c>
      <c r="D414" s="234" t="s">
        <v>444</v>
      </c>
      <c r="E414" s="5" t="s">
        <v>8</v>
      </c>
      <c r="F414" s="241">
        <v>91.8</v>
      </c>
      <c r="G414" s="13">
        <v>45.92</v>
      </c>
      <c r="H414" s="14">
        <f t="shared" si="34"/>
        <v>4215.4560000000001</v>
      </c>
      <c r="I414" s="258">
        <v>46.15</v>
      </c>
      <c r="J414" s="247"/>
      <c r="K414" s="247"/>
      <c r="L414" s="247"/>
      <c r="M414" s="247"/>
      <c r="N414" s="247"/>
      <c r="O414" s="247"/>
      <c r="Q414" s="248"/>
      <c r="R414" s="354">
        <v>45.92</v>
      </c>
      <c r="S414" s="336">
        <f t="shared" si="35"/>
        <v>4215.4560000000001</v>
      </c>
    </row>
    <row r="415" spans="1:19" ht="23.25" x14ac:dyDescent="0.25">
      <c r="A415" s="266" t="s">
        <v>844</v>
      </c>
      <c r="B415" s="10" t="s">
        <v>981</v>
      </c>
      <c r="C415" s="10">
        <v>92986</v>
      </c>
      <c r="D415" s="234" t="s">
        <v>445</v>
      </c>
      <c r="E415" s="5" t="s">
        <v>8</v>
      </c>
      <c r="F415" s="241">
        <v>67.099999999999994</v>
      </c>
      <c r="G415" s="13">
        <v>32.08</v>
      </c>
      <c r="H415" s="14">
        <f t="shared" si="34"/>
        <v>2152.5679999999998</v>
      </c>
      <c r="I415" s="258">
        <v>32.19</v>
      </c>
      <c r="J415" s="247"/>
      <c r="K415" s="247"/>
      <c r="L415" s="247"/>
      <c r="M415" s="247"/>
      <c r="N415" s="247"/>
      <c r="O415" s="247"/>
      <c r="Q415" s="248"/>
      <c r="R415" s="354">
        <v>32.08</v>
      </c>
      <c r="S415" s="336">
        <f t="shared" si="35"/>
        <v>2152.5679999999998</v>
      </c>
    </row>
    <row r="416" spans="1:19" ht="23.25" x14ac:dyDescent="0.25">
      <c r="A416" s="266" t="s">
        <v>845</v>
      </c>
      <c r="B416" s="10" t="s">
        <v>981</v>
      </c>
      <c r="C416" s="10">
        <v>92984</v>
      </c>
      <c r="D416" s="234" t="s">
        <v>446</v>
      </c>
      <c r="E416" s="5" t="s">
        <v>8</v>
      </c>
      <c r="F416" s="241">
        <v>165.9</v>
      </c>
      <c r="G416" s="13">
        <v>23.58</v>
      </c>
      <c r="H416" s="14">
        <f t="shared" si="34"/>
        <v>3911.922</v>
      </c>
      <c r="I416" s="258">
        <v>23.58</v>
      </c>
      <c r="J416" s="247"/>
      <c r="K416" s="247"/>
      <c r="L416" s="247"/>
      <c r="M416" s="247"/>
      <c r="N416" s="247"/>
      <c r="O416" s="247"/>
      <c r="Q416" s="248"/>
      <c r="R416" s="354">
        <v>23.58</v>
      </c>
      <c r="S416" s="336">
        <f t="shared" si="35"/>
        <v>3911.922</v>
      </c>
    </row>
    <row r="417" spans="1:19" ht="23.25" x14ac:dyDescent="0.25">
      <c r="A417" s="266" t="s">
        <v>846</v>
      </c>
      <c r="B417" s="10" t="s">
        <v>981</v>
      </c>
      <c r="C417" s="10">
        <v>92982</v>
      </c>
      <c r="D417" s="234" t="s">
        <v>447</v>
      </c>
      <c r="E417" s="5" t="s">
        <v>8</v>
      </c>
      <c r="F417" s="241">
        <v>83.2</v>
      </c>
      <c r="G417" s="13">
        <v>13.4</v>
      </c>
      <c r="H417" s="14">
        <f t="shared" si="34"/>
        <v>1114.8800000000001</v>
      </c>
      <c r="I417" s="258">
        <v>13.56</v>
      </c>
      <c r="J417" s="247"/>
      <c r="K417" s="247"/>
      <c r="L417" s="247"/>
      <c r="M417" s="247"/>
      <c r="N417" s="247"/>
      <c r="O417" s="247"/>
      <c r="Q417" s="248"/>
      <c r="R417" s="354">
        <v>13.4</v>
      </c>
      <c r="S417" s="336">
        <f t="shared" si="35"/>
        <v>1114.8800000000001</v>
      </c>
    </row>
    <row r="418" spans="1:19" ht="23.25" x14ac:dyDescent="0.25">
      <c r="A418" s="266" t="s">
        <v>847</v>
      </c>
      <c r="B418" s="10" t="s">
        <v>981</v>
      </c>
      <c r="C418" s="10">
        <v>91931</v>
      </c>
      <c r="D418" s="234" t="s">
        <v>448</v>
      </c>
      <c r="E418" s="5" t="s">
        <v>8</v>
      </c>
      <c r="F418" s="241">
        <v>506</v>
      </c>
      <c r="G418" s="13">
        <v>9.6199999999999992</v>
      </c>
      <c r="H418" s="14">
        <f t="shared" si="34"/>
        <v>4867.7199999999993</v>
      </c>
      <c r="I418" s="258">
        <v>9.27</v>
      </c>
      <c r="J418" s="247"/>
      <c r="K418" s="247"/>
      <c r="L418" s="247"/>
      <c r="M418" s="247"/>
      <c r="N418" s="247"/>
      <c r="O418" s="247"/>
      <c r="Q418" s="248"/>
      <c r="R418" s="354">
        <v>9.6199999999999992</v>
      </c>
      <c r="S418" s="336">
        <f t="shared" si="35"/>
        <v>4867.7199999999993</v>
      </c>
    </row>
    <row r="419" spans="1:19" ht="23.25" x14ac:dyDescent="0.25">
      <c r="A419" s="266" t="s">
        <v>848</v>
      </c>
      <c r="B419" s="10" t="s">
        <v>981</v>
      </c>
      <c r="C419" s="10">
        <v>91929</v>
      </c>
      <c r="D419" s="234" t="s">
        <v>449</v>
      </c>
      <c r="E419" s="5" t="s">
        <v>8</v>
      </c>
      <c r="F419" s="241">
        <v>4660.3999999999996</v>
      </c>
      <c r="G419" s="13">
        <v>6.91</v>
      </c>
      <c r="H419" s="14">
        <f t="shared" si="34"/>
        <v>32203.363999999998</v>
      </c>
      <c r="I419" s="258">
        <v>6.68</v>
      </c>
      <c r="J419" s="247"/>
      <c r="K419" s="247"/>
      <c r="L419" s="247"/>
      <c r="M419" s="247"/>
      <c r="N419" s="247"/>
      <c r="O419" s="247"/>
      <c r="Q419" s="248"/>
      <c r="R419" s="354">
        <v>6.91</v>
      </c>
      <c r="S419" s="336">
        <f t="shared" si="35"/>
        <v>32203.363999999998</v>
      </c>
    </row>
    <row r="420" spans="1:19" ht="23.25" x14ac:dyDescent="0.25">
      <c r="A420" s="266" t="s">
        <v>849</v>
      </c>
      <c r="B420" s="10" t="s">
        <v>981</v>
      </c>
      <c r="C420" s="10">
        <v>91926</v>
      </c>
      <c r="D420" s="234" t="s">
        <v>81</v>
      </c>
      <c r="E420" s="5" t="s">
        <v>8</v>
      </c>
      <c r="F420" s="241">
        <v>19079.5</v>
      </c>
      <c r="G420" s="13">
        <v>4.3899999999999997</v>
      </c>
      <c r="H420" s="14">
        <f t="shared" si="34"/>
        <v>83759.00499999999</v>
      </c>
      <c r="I420" s="258">
        <v>4.25</v>
      </c>
      <c r="J420" s="247"/>
      <c r="K420" s="247"/>
      <c r="L420" s="247"/>
      <c r="M420" s="247"/>
      <c r="N420" s="247"/>
      <c r="O420" s="247"/>
      <c r="Q420" s="248"/>
      <c r="R420" s="354">
        <v>4.3899999999999997</v>
      </c>
      <c r="S420" s="336">
        <f t="shared" si="35"/>
        <v>83759.00499999999</v>
      </c>
    </row>
    <row r="421" spans="1:19" ht="23.25" x14ac:dyDescent="0.25">
      <c r="A421" s="266" t="s">
        <v>850</v>
      </c>
      <c r="B421" s="10" t="s">
        <v>981</v>
      </c>
      <c r="C421" s="10">
        <v>98295</v>
      </c>
      <c r="D421" s="234" t="s">
        <v>460</v>
      </c>
      <c r="E421" s="5" t="s">
        <v>8</v>
      </c>
      <c r="F421" s="241">
        <v>8395.1200000000008</v>
      </c>
      <c r="G421" s="13">
        <v>6.6</v>
      </c>
      <c r="H421" s="14">
        <f t="shared" si="34"/>
        <v>55407.792000000001</v>
      </c>
      <c r="I421" s="258">
        <v>6.61</v>
      </c>
      <c r="J421" s="247"/>
      <c r="K421" s="247"/>
      <c r="L421" s="247"/>
      <c r="M421" s="247"/>
      <c r="N421" s="247"/>
      <c r="O421" s="247"/>
      <c r="Q421" s="248"/>
      <c r="R421" s="354">
        <v>6.6</v>
      </c>
      <c r="S421" s="336">
        <f t="shared" si="35"/>
        <v>55407.792000000001</v>
      </c>
    </row>
    <row r="422" spans="1:19" ht="23.25" x14ac:dyDescent="0.25">
      <c r="A422" s="266" t="s">
        <v>851</v>
      </c>
      <c r="B422" s="10" t="s">
        <v>981</v>
      </c>
      <c r="C422" s="10">
        <v>91854</v>
      </c>
      <c r="D422" s="234" t="s">
        <v>145</v>
      </c>
      <c r="E422" s="5" t="s">
        <v>8</v>
      </c>
      <c r="F422" s="241">
        <v>2645.5</v>
      </c>
      <c r="G422" s="13">
        <v>12.35</v>
      </c>
      <c r="H422" s="14">
        <f t="shared" si="34"/>
        <v>32671.924999999999</v>
      </c>
      <c r="I422" s="258">
        <v>12.76</v>
      </c>
      <c r="J422" s="247"/>
      <c r="K422" s="247"/>
      <c r="L422" s="247"/>
      <c r="M422" s="247"/>
      <c r="N422" s="247"/>
      <c r="O422" s="247"/>
      <c r="Q422" s="248"/>
      <c r="R422" s="354">
        <v>12.35</v>
      </c>
      <c r="S422" s="336">
        <f t="shared" si="35"/>
        <v>32671.924999999999</v>
      </c>
    </row>
    <row r="423" spans="1:19" ht="23.25" x14ac:dyDescent="0.25">
      <c r="A423" s="266" t="s">
        <v>852</v>
      </c>
      <c r="B423" s="10" t="s">
        <v>981</v>
      </c>
      <c r="C423" s="10">
        <v>91856</v>
      </c>
      <c r="D423" s="234" t="s">
        <v>450</v>
      </c>
      <c r="E423" s="5" t="s">
        <v>8</v>
      </c>
      <c r="F423" s="241">
        <v>72.099999999999994</v>
      </c>
      <c r="G423" s="13">
        <v>15.14</v>
      </c>
      <c r="H423" s="14">
        <f t="shared" si="34"/>
        <v>1091.5940000000001</v>
      </c>
      <c r="I423" s="258">
        <v>16.12</v>
      </c>
      <c r="J423" s="247"/>
      <c r="K423" s="247"/>
      <c r="L423" s="247"/>
      <c r="M423" s="247"/>
      <c r="N423" s="247"/>
      <c r="O423" s="247"/>
      <c r="Q423" s="248"/>
      <c r="R423" s="354">
        <v>15.14</v>
      </c>
      <c r="S423" s="336">
        <f t="shared" si="35"/>
        <v>1091.5940000000001</v>
      </c>
    </row>
    <row r="424" spans="1:19" x14ac:dyDescent="0.25">
      <c r="A424" s="266" t="s">
        <v>853</v>
      </c>
      <c r="B424" s="10" t="s">
        <v>982</v>
      </c>
      <c r="C424" s="303" t="s">
        <v>1232</v>
      </c>
      <c r="D424" s="234" t="s">
        <v>456</v>
      </c>
      <c r="E424" s="5" t="s">
        <v>8</v>
      </c>
      <c r="F424" s="241">
        <v>40.799999999999997</v>
      </c>
      <c r="G424" s="202">
        <v>45.41</v>
      </c>
      <c r="H424" s="14">
        <f t="shared" si="34"/>
        <v>1852.7279999999998</v>
      </c>
      <c r="I424" s="294">
        <v>57.8</v>
      </c>
      <c r="J424" s="247"/>
      <c r="K424" s="247"/>
      <c r="L424" s="247"/>
      <c r="M424" s="247"/>
      <c r="N424" s="247"/>
      <c r="O424" s="247"/>
      <c r="Q424" s="248"/>
      <c r="R424" s="356">
        <v>45.41</v>
      </c>
      <c r="S424" s="336">
        <f t="shared" si="35"/>
        <v>1852.7279999999998</v>
      </c>
    </row>
    <row r="425" spans="1:19" x14ac:dyDescent="0.25">
      <c r="A425" s="266" t="s">
        <v>854</v>
      </c>
      <c r="B425" s="10" t="s">
        <v>982</v>
      </c>
      <c r="C425" s="8" t="s">
        <v>1222</v>
      </c>
      <c r="D425" s="234" t="s">
        <v>451</v>
      </c>
      <c r="E425" s="5" t="s">
        <v>8</v>
      </c>
      <c r="F425" s="241">
        <v>12.4</v>
      </c>
      <c r="G425" s="202">
        <v>98.76</v>
      </c>
      <c r="H425" s="14">
        <f t="shared" ref="H425:H431" si="36">G425*F425</f>
        <v>1224.624</v>
      </c>
      <c r="I425" s="289">
        <v>100.33</v>
      </c>
      <c r="J425" s="289" t="s">
        <v>1222</v>
      </c>
      <c r="K425" s="247" t="s">
        <v>1223</v>
      </c>
      <c r="L425" s="247"/>
      <c r="M425" s="247"/>
      <c r="N425" s="247"/>
      <c r="O425" s="247"/>
      <c r="Q425" s="248"/>
      <c r="R425" s="356">
        <v>98.76</v>
      </c>
      <c r="S425" s="336">
        <f t="shared" si="35"/>
        <v>1224.624</v>
      </c>
    </row>
    <row r="426" spans="1:19" ht="23.25" x14ac:dyDescent="0.25">
      <c r="A426" s="266" t="s">
        <v>855</v>
      </c>
      <c r="B426" s="10" t="s">
        <v>982</v>
      </c>
      <c r="C426" s="8" t="s">
        <v>1224</v>
      </c>
      <c r="D426" s="234" t="s">
        <v>452</v>
      </c>
      <c r="E426" s="5" t="s">
        <v>8</v>
      </c>
      <c r="F426" s="241">
        <v>11.7</v>
      </c>
      <c r="G426" s="202">
        <v>80.03</v>
      </c>
      <c r="H426" s="14">
        <f t="shared" si="36"/>
        <v>936.351</v>
      </c>
      <c r="I426" s="289">
        <v>76.16</v>
      </c>
      <c r="J426" s="289" t="s">
        <v>1224</v>
      </c>
      <c r="K426" s="247" t="s">
        <v>1223</v>
      </c>
      <c r="L426" s="247"/>
      <c r="M426" s="247"/>
      <c r="N426" s="247"/>
      <c r="O426" s="247"/>
      <c r="Q426" s="248"/>
      <c r="R426" s="356">
        <v>80.03</v>
      </c>
      <c r="S426" s="336">
        <f t="shared" si="35"/>
        <v>936.351</v>
      </c>
    </row>
    <row r="427" spans="1:19" ht="23.25" x14ac:dyDescent="0.25">
      <c r="A427" s="266" t="s">
        <v>856</v>
      </c>
      <c r="B427" s="10" t="s">
        <v>981</v>
      </c>
      <c r="C427" s="10">
        <v>95777</v>
      </c>
      <c r="D427" s="234" t="s">
        <v>453</v>
      </c>
      <c r="E427" s="5" t="s">
        <v>8</v>
      </c>
      <c r="F427" s="241">
        <v>23.9</v>
      </c>
      <c r="G427" s="13">
        <v>30.27</v>
      </c>
      <c r="H427" s="14">
        <f t="shared" si="36"/>
        <v>723.45299999999997</v>
      </c>
      <c r="I427" s="258">
        <v>29.24</v>
      </c>
      <c r="J427" s="247">
        <v>95777</v>
      </c>
      <c r="K427" s="247"/>
      <c r="L427" s="289">
        <v>43.62</v>
      </c>
      <c r="M427" s="247"/>
      <c r="N427" s="247"/>
      <c r="O427" s="247"/>
      <c r="Q427" s="248"/>
      <c r="R427" s="354">
        <v>30.27</v>
      </c>
      <c r="S427" s="336">
        <f t="shared" si="35"/>
        <v>723.45299999999997</v>
      </c>
    </row>
    <row r="428" spans="1:19" x14ac:dyDescent="0.25">
      <c r="A428" s="266" t="s">
        <v>857</v>
      </c>
      <c r="B428" s="10" t="s">
        <v>982</v>
      </c>
      <c r="C428" s="29" t="s">
        <v>1063</v>
      </c>
      <c r="D428" s="234" t="s">
        <v>1064</v>
      </c>
      <c r="E428" s="5" t="s">
        <v>8</v>
      </c>
      <c r="F428" s="241">
        <v>14.8</v>
      </c>
      <c r="G428" s="13">
        <v>287.39999999999998</v>
      </c>
      <c r="H428" s="14">
        <f t="shared" si="36"/>
        <v>4253.5199999999995</v>
      </c>
      <c r="I428" s="301">
        <v>317.87</v>
      </c>
      <c r="J428" s="247"/>
      <c r="K428" s="247"/>
      <c r="L428" s="247"/>
      <c r="M428" s="247"/>
      <c r="N428" s="247"/>
      <c r="O428" s="247"/>
      <c r="Q428" s="248"/>
      <c r="R428" s="356">
        <v>287.39999999999998</v>
      </c>
      <c r="S428" s="336">
        <f t="shared" si="35"/>
        <v>4253.5199999999995</v>
      </c>
    </row>
    <row r="429" spans="1:19" x14ac:dyDescent="0.25">
      <c r="A429" s="266" t="s">
        <v>858</v>
      </c>
      <c r="B429" s="10" t="s">
        <v>982</v>
      </c>
      <c r="C429" s="29" t="s">
        <v>1073</v>
      </c>
      <c r="D429" s="234" t="s">
        <v>1072</v>
      </c>
      <c r="E429" s="5" t="s">
        <v>8</v>
      </c>
      <c r="F429" s="241">
        <v>14.8</v>
      </c>
      <c r="G429" s="13">
        <v>182.98</v>
      </c>
      <c r="H429" s="14">
        <f>G429*F429</f>
        <v>2708.1039999999998</v>
      </c>
      <c r="I429" s="301">
        <v>214.45</v>
      </c>
      <c r="J429" s="247"/>
      <c r="K429" s="247"/>
      <c r="L429" s="247"/>
      <c r="M429" s="247"/>
      <c r="N429" s="247"/>
      <c r="O429" s="247"/>
      <c r="Q429" s="248"/>
      <c r="R429" s="356">
        <v>182.98</v>
      </c>
      <c r="S429" s="336">
        <f t="shared" si="35"/>
        <v>2708.1039999999998</v>
      </c>
    </row>
    <row r="430" spans="1:19" x14ac:dyDescent="0.25">
      <c r="A430" s="266" t="s">
        <v>859</v>
      </c>
      <c r="B430" s="10" t="s">
        <v>982</v>
      </c>
      <c r="C430" s="29" t="s">
        <v>1083</v>
      </c>
      <c r="D430" s="234" t="s">
        <v>1074</v>
      </c>
      <c r="E430" s="5" t="s">
        <v>12</v>
      </c>
      <c r="F430" s="241">
        <v>10</v>
      </c>
      <c r="G430" s="13">
        <v>52.09</v>
      </c>
      <c r="H430" s="14">
        <f>G430*F430</f>
        <v>520.90000000000009</v>
      </c>
      <c r="I430" s="301">
        <v>55.86</v>
      </c>
      <c r="J430" s="247"/>
      <c r="K430" s="247"/>
      <c r="L430" s="247"/>
      <c r="M430" s="247"/>
      <c r="N430" s="247"/>
      <c r="O430" s="247"/>
      <c r="Q430" s="248"/>
      <c r="R430" s="354">
        <v>52.09</v>
      </c>
      <c r="S430" s="336">
        <f t="shared" si="35"/>
        <v>520.90000000000009</v>
      </c>
    </row>
    <row r="431" spans="1:19" x14ac:dyDescent="0.25">
      <c r="A431" s="266" t="s">
        <v>860</v>
      </c>
      <c r="B431" s="10" t="s">
        <v>982</v>
      </c>
      <c r="C431" s="29" t="s">
        <v>1070</v>
      </c>
      <c r="D431" s="234" t="s">
        <v>1065</v>
      </c>
      <c r="E431" s="5" t="s">
        <v>8</v>
      </c>
      <c r="F431" s="241">
        <v>234.7</v>
      </c>
      <c r="G431" s="13">
        <v>172.95</v>
      </c>
      <c r="H431" s="14">
        <f t="shared" si="36"/>
        <v>40591.364999999998</v>
      </c>
      <c r="I431" s="301">
        <v>191.41</v>
      </c>
      <c r="J431" s="247"/>
      <c r="K431" s="247"/>
      <c r="L431" s="247"/>
      <c r="M431" s="247"/>
      <c r="N431" s="247"/>
      <c r="O431" s="247"/>
      <c r="Q431" s="248"/>
      <c r="R431" s="356">
        <v>172.95</v>
      </c>
      <c r="S431" s="336">
        <f t="shared" si="35"/>
        <v>40591.364999999998</v>
      </c>
    </row>
    <row r="432" spans="1:19" x14ac:dyDescent="0.25">
      <c r="A432" s="266" t="s">
        <v>861</v>
      </c>
      <c r="B432" s="10" t="s">
        <v>982</v>
      </c>
      <c r="C432" s="29" t="s">
        <v>1075</v>
      </c>
      <c r="D432" s="234" t="s">
        <v>1076</v>
      </c>
      <c r="E432" s="5" t="s">
        <v>8</v>
      </c>
      <c r="F432" s="241">
        <v>234.7</v>
      </c>
      <c r="G432" s="13">
        <v>87.98</v>
      </c>
      <c r="H432" s="14">
        <f t="shared" ref="H432:H439" si="37">G432*F432</f>
        <v>20648.905999999999</v>
      </c>
      <c r="I432" s="301">
        <v>102.31</v>
      </c>
      <c r="J432" s="247"/>
      <c r="K432" s="247"/>
      <c r="L432" s="247"/>
      <c r="M432" s="247"/>
      <c r="N432" s="247"/>
      <c r="O432" s="247"/>
      <c r="Q432" s="248"/>
      <c r="R432" s="356">
        <v>87.98</v>
      </c>
      <c r="S432" s="336">
        <f t="shared" si="35"/>
        <v>20648.905999999999</v>
      </c>
    </row>
    <row r="433" spans="1:19" x14ac:dyDescent="0.25">
      <c r="A433" s="266" t="s">
        <v>862</v>
      </c>
      <c r="B433" s="10" t="s">
        <v>982</v>
      </c>
      <c r="C433" s="29" t="s">
        <v>1082</v>
      </c>
      <c r="D433" s="234" t="s">
        <v>1077</v>
      </c>
      <c r="E433" s="5" t="s">
        <v>12</v>
      </c>
      <c r="F433" s="241">
        <v>158</v>
      </c>
      <c r="G433" s="13">
        <v>36.08</v>
      </c>
      <c r="H433" s="14">
        <f t="shared" si="37"/>
        <v>5700.6399999999994</v>
      </c>
      <c r="I433" s="301">
        <v>37.31</v>
      </c>
      <c r="J433" s="247"/>
      <c r="K433" s="247"/>
      <c r="L433" s="247"/>
      <c r="M433" s="247"/>
      <c r="N433" s="247"/>
      <c r="O433" s="247"/>
      <c r="Q433" s="248"/>
      <c r="R433" s="354">
        <v>36.08</v>
      </c>
      <c r="S433" s="336">
        <f t="shared" si="35"/>
        <v>5700.6399999999994</v>
      </c>
    </row>
    <row r="434" spans="1:19" x14ac:dyDescent="0.25">
      <c r="A434" s="266" t="s">
        <v>863</v>
      </c>
      <c r="B434" s="10" t="s">
        <v>982</v>
      </c>
      <c r="C434" s="29" t="s">
        <v>1071</v>
      </c>
      <c r="D434" s="234" t="s">
        <v>1066</v>
      </c>
      <c r="E434" s="5" t="s">
        <v>8</v>
      </c>
      <c r="F434" s="241">
        <v>13.2</v>
      </c>
      <c r="G434" s="13">
        <v>159.31</v>
      </c>
      <c r="H434" s="14">
        <f t="shared" si="37"/>
        <v>2102.8919999999998</v>
      </c>
      <c r="I434" s="301">
        <v>180.45</v>
      </c>
      <c r="J434" s="247"/>
      <c r="K434" s="247"/>
      <c r="L434" s="247"/>
      <c r="M434" s="247"/>
      <c r="N434" s="247"/>
      <c r="O434" s="247"/>
      <c r="Q434" s="248"/>
      <c r="R434" s="356">
        <v>159.31</v>
      </c>
      <c r="S434" s="336">
        <f t="shared" si="35"/>
        <v>2102.8919999999998</v>
      </c>
    </row>
    <row r="435" spans="1:19" x14ac:dyDescent="0.25">
      <c r="A435" s="266" t="s">
        <v>864</v>
      </c>
      <c r="B435" s="10" t="s">
        <v>982</v>
      </c>
      <c r="C435" s="29" t="s">
        <v>1079</v>
      </c>
      <c r="D435" s="234" t="s">
        <v>1078</v>
      </c>
      <c r="E435" s="5" t="s">
        <v>8</v>
      </c>
      <c r="F435" s="241">
        <v>13.2</v>
      </c>
      <c r="G435" s="13">
        <v>71.739999999999995</v>
      </c>
      <c r="H435" s="14">
        <f t="shared" si="37"/>
        <v>946.96799999999985</v>
      </c>
      <c r="I435" s="301">
        <v>74.069999999999993</v>
      </c>
      <c r="J435" s="247"/>
      <c r="K435" s="247"/>
      <c r="L435" s="247"/>
      <c r="M435" s="247"/>
      <c r="N435" s="247"/>
      <c r="O435" s="247"/>
      <c r="Q435" s="248"/>
      <c r="R435" s="356">
        <v>71.739999999999995</v>
      </c>
      <c r="S435" s="336">
        <f t="shared" si="35"/>
        <v>946.96799999999985</v>
      </c>
    </row>
    <row r="436" spans="1:19" x14ac:dyDescent="0.25">
      <c r="A436" s="266" t="s">
        <v>865</v>
      </c>
      <c r="B436" s="10" t="s">
        <v>982</v>
      </c>
      <c r="C436" s="29" t="s">
        <v>1081</v>
      </c>
      <c r="D436" s="234" t="s">
        <v>1080</v>
      </c>
      <c r="E436" s="5" t="s">
        <v>8</v>
      </c>
      <c r="F436" s="241">
        <v>9</v>
      </c>
      <c r="G436" s="13">
        <v>32.79</v>
      </c>
      <c r="H436" s="14">
        <f t="shared" si="37"/>
        <v>295.11</v>
      </c>
      <c r="I436" s="301">
        <v>33.85</v>
      </c>
      <c r="J436" s="247"/>
      <c r="K436" s="247"/>
      <c r="L436" s="247"/>
      <c r="M436" s="247"/>
      <c r="N436" s="247"/>
      <c r="O436" s="247"/>
      <c r="Q436" s="248"/>
      <c r="R436" s="354">
        <v>32.79</v>
      </c>
      <c r="S436" s="336">
        <f t="shared" si="35"/>
        <v>295.11</v>
      </c>
    </row>
    <row r="437" spans="1:19" x14ac:dyDescent="0.25">
      <c r="A437" s="266" t="s">
        <v>866</v>
      </c>
      <c r="B437" s="10" t="s">
        <v>982</v>
      </c>
      <c r="C437" s="29" t="s">
        <v>1062</v>
      </c>
      <c r="D437" s="234" t="s">
        <v>1067</v>
      </c>
      <c r="E437" s="5" t="s">
        <v>8</v>
      </c>
      <c r="F437" s="241">
        <v>16.399999999999999</v>
      </c>
      <c r="G437" s="13">
        <v>151.08000000000001</v>
      </c>
      <c r="H437" s="14">
        <f t="shared" si="37"/>
        <v>2477.712</v>
      </c>
      <c r="I437" s="301">
        <v>164.43</v>
      </c>
      <c r="J437" s="247"/>
      <c r="K437" s="247"/>
      <c r="L437" s="247"/>
      <c r="M437" s="247"/>
      <c r="N437" s="247"/>
      <c r="O437" s="247"/>
      <c r="Q437" s="248"/>
      <c r="R437" s="356">
        <v>151.08000000000001</v>
      </c>
      <c r="S437" s="336">
        <f t="shared" si="35"/>
        <v>2477.712</v>
      </c>
    </row>
    <row r="438" spans="1:19" x14ac:dyDescent="0.25">
      <c r="A438" s="266" t="s">
        <v>867</v>
      </c>
      <c r="B438" s="10" t="s">
        <v>982</v>
      </c>
      <c r="C438" s="29" t="s">
        <v>1086</v>
      </c>
      <c r="D438" s="234" t="s">
        <v>1084</v>
      </c>
      <c r="E438" s="5" t="s">
        <v>8</v>
      </c>
      <c r="F438" s="241">
        <v>16.399999999999999</v>
      </c>
      <c r="G438" s="13">
        <v>52.06</v>
      </c>
      <c r="H438" s="14">
        <f t="shared" si="37"/>
        <v>853.78399999999999</v>
      </c>
      <c r="I438" s="301">
        <v>54.92</v>
      </c>
      <c r="J438" s="247"/>
      <c r="K438" s="247"/>
      <c r="L438" s="247"/>
      <c r="M438" s="247"/>
      <c r="N438" s="247"/>
      <c r="O438" s="247"/>
      <c r="Q438" s="248"/>
      <c r="R438" s="356">
        <v>52.06</v>
      </c>
      <c r="S438" s="336">
        <f t="shared" si="35"/>
        <v>853.78399999999999</v>
      </c>
    </row>
    <row r="439" spans="1:19" x14ac:dyDescent="0.25">
      <c r="A439" s="266" t="s">
        <v>868</v>
      </c>
      <c r="B439" s="10" t="s">
        <v>982</v>
      </c>
      <c r="C439" s="29" t="s">
        <v>1087</v>
      </c>
      <c r="D439" s="234" t="s">
        <v>1085</v>
      </c>
      <c r="E439" s="5" t="s">
        <v>8</v>
      </c>
      <c r="F439" s="241">
        <v>11</v>
      </c>
      <c r="G439" s="13">
        <v>29.46</v>
      </c>
      <c r="H439" s="14">
        <f t="shared" si="37"/>
        <v>324.06</v>
      </c>
      <c r="I439" s="301">
        <v>26.03</v>
      </c>
      <c r="J439" s="247"/>
      <c r="K439" s="247"/>
      <c r="L439" s="247"/>
      <c r="M439" s="247"/>
      <c r="N439" s="247"/>
      <c r="O439" s="247"/>
      <c r="Q439" s="248"/>
      <c r="R439" s="354">
        <v>29.48</v>
      </c>
      <c r="S439" s="336">
        <f t="shared" ref="S439:S453" si="38">R439*F439</f>
        <v>324.28000000000003</v>
      </c>
    </row>
    <row r="440" spans="1:19" x14ac:dyDescent="0.25">
      <c r="A440" s="266" t="s">
        <v>869</v>
      </c>
      <c r="B440" s="10" t="s">
        <v>982</v>
      </c>
      <c r="C440" s="29" t="s">
        <v>1071</v>
      </c>
      <c r="D440" s="234" t="s">
        <v>1068</v>
      </c>
      <c r="E440" s="5" t="s">
        <v>8</v>
      </c>
      <c r="F440" s="241">
        <v>27.6</v>
      </c>
      <c r="G440" s="13">
        <v>159.31</v>
      </c>
      <c r="H440" s="14">
        <f t="shared" ref="H440:H445" si="39">G440*F440</f>
        <v>4396.9560000000001</v>
      </c>
      <c r="I440" s="301">
        <v>33.85</v>
      </c>
      <c r="J440" s="247"/>
      <c r="K440" s="247"/>
      <c r="L440" s="247"/>
      <c r="M440" s="247"/>
      <c r="N440" s="247"/>
      <c r="O440" s="247"/>
      <c r="Q440" s="248"/>
      <c r="R440" s="354">
        <v>159.31</v>
      </c>
      <c r="S440" s="336">
        <f t="shared" si="38"/>
        <v>4396.9560000000001</v>
      </c>
    </row>
    <row r="441" spans="1:19" x14ac:dyDescent="0.25">
      <c r="A441" s="266" t="s">
        <v>870</v>
      </c>
      <c r="B441" s="10" t="s">
        <v>982</v>
      </c>
      <c r="C441" s="29" t="s">
        <v>1079</v>
      </c>
      <c r="D441" s="234" t="s">
        <v>1088</v>
      </c>
      <c r="E441" s="5" t="s">
        <v>8</v>
      </c>
      <c r="F441" s="241">
        <v>27.6</v>
      </c>
      <c r="G441" s="13">
        <v>71.739999999999995</v>
      </c>
      <c r="H441" s="14">
        <f t="shared" si="39"/>
        <v>1980.0239999999999</v>
      </c>
      <c r="I441" s="301">
        <v>74.069999999999993</v>
      </c>
      <c r="J441" s="247"/>
      <c r="K441" s="247"/>
      <c r="L441" s="247"/>
      <c r="M441" s="247"/>
      <c r="N441" s="247"/>
      <c r="O441" s="247"/>
      <c r="Q441" s="248"/>
      <c r="R441" s="354">
        <v>71.739999999999995</v>
      </c>
      <c r="S441" s="336">
        <f t="shared" si="38"/>
        <v>1980.0239999999999</v>
      </c>
    </row>
    <row r="442" spans="1:19" x14ac:dyDescent="0.25">
      <c r="A442" s="266" t="s">
        <v>871</v>
      </c>
      <c r="B442" s="10" t="s">
        <v>982</v>
      </c>
      <c r="C442" s="29" t="s">
        <v>1081</v>
      </c>
      <c r="D442" s="234" t="s">
        <v>1080</v>
      </c>
      <c r="E442" s="5" t="s">
        <v>8</v>
      </c>
      <c r="F442" s="241">
        <v>27.6</v>
      </c>
      <c r="G442" s="13">
        <v>32.79</v>
      </c>
      <c r="H442" s="14">
        <f t="shared" si="39"/>
        <v>905.00400000000002</v>
      </c>
      <c r="I442" s="301">
        <v>33.85</v>
      </c>
      <c r="J442" s="247"/>
      <c r="K442" s="247"/>
      <c r="L442" s="247"/>
      <c r="M442" s="247"/>
      <c r="N442" s="247"/>
      <c r="O442" s="247"/>
      <c r="Q442" s="248"/>
      <c r="R442" s="356">
        <v>32.79</v>
      </c>
      <c r="S442" s="336">
        <f t="shared" si="38"/>
        <v>905.00400000000002</v>
      </c>
    </row>
    <row r="443" spans="1:19" x14ac:dyDescent="0.25">
      <c r="A443" s="266" t="s">
        <v>872</v>
      </c>
      <c r="B443" s="10" t="s">
        <v>982</v>
      </c>
      <c r="C443" s="29" t="s">
        <v>1062</v>
      </c>
      <c r="D443" s="234" t="s">
        <v>1069</v>
      </c>
      <c r="E443" s="5" t="s">
        <v>8</v>
      </c>
      <c r="F443" s="241">
        <v>1.1000000000000001</v>
      </c>
      <c r="G443" s="13">
        <v>151.08000000000001</v>
      </c>
      <c r="H443" s="14">
        <f t="shared" si="39"/>
        <v>166.18800000000002</v>
      </c>
      <c r="I443" s="301">
        <v>164.43</v>
      </c>
      <c r="J443" s="247"/>
      <c r="K443" s="247"/>
      <c r="L443" s="247"/>
      <c r="M443" s="247"/>
      <c r="N443" s="247"/>
      <c r="O443" s="247"/>
      <c r="Q443" s="248"/>
      <c r="R443" s="356">
        <v>151.08000000000001</v>
      </c>
      <c r="S443" s="336">
        <f t="shared" si="38"/>
        <v>166.18800000000002</v>
      </c>
    </row>
    <row r="444" spans="1:19" x14ac:dyDescent="0.25">
      <c r="A444" s="266" t="s">
        <v>873</v>
      </c>
      <c r="B444" s="10" t="s">
        <v>982</v>
      </c>
      <c r="C444" s="29" t="s">
        <v>1086</v>
      </c>
      <c r="D444" s="234" t="s">
        <v>1084</v>
      </c>
      <c r="E444" s="5" t="s">
        <v>8</v>
      </c>
      <c r="F444" s="241">
        <v>1.1000000000000001</v>
      </c>
      <c r="G444" s="13">
        <v>52.06</v>
      </c>
      <c r="H444" s="14">
        <f t="shared" si="39"/>
        <v>57.266000000000005</v>
      </c>
      <c r="I444" s="301">
        <v>54.92</v>
      </c>
      <c r="J444" s="247"/>
      <c r="K444" s="247"/>
      <c r="L444" s="247"/>
      <c r="M444" s="247"/>
      <c r="N444" s="247"/>
      <c r="O444" s="247"/>
      <c r="Q444" s="248"/>
      <c r="R444" s="354">
        <v>52.06</v>
      </c>
      <c r="S444" s="336">
        <f t="shared" si="38"/>
        <v>57.266000000000005</v>
      </c>
    </row>
    <row r="445" spans="1:19" x14ac:dyDescent="0.25">
      <c r="A445" s="266" t="s">
        <v>1089</v>
      </c>
      <c r="B445" s="10" t="s">
        <v>982</v>
      </c>
      <c r="C445" s="29" t="s">
        <v>1087</v>
      </c>
      <c r="D445" s="234" t="s">
        <v>1085</v>
      </c>
      <c r="E445" s="5" t="s">
        <v>8</v>
      </c>
      <c r="F445" s="241">
        <v>2</v>
      </c>
      <c r="G445" s="13">
        <v>29.46</v>
      </c>
      <c r="H445" s="14">
        <f t="shared" si="39"/>
        <v>58.92</v>
      </c>
      <c r="I445" s="301">
        <v>26.03</v>
      </c>
      <c r="J445" s="247"/>
      <c r="K445" s="247"/>
      <c r="L445" s="247"/>
      <c r="M445" s="247"/>
      <c r="N445" s="247"/>
      <c r="O445" s="247"/>
      <c r="Q445" s="248"/>
      <c r="R445" s="356">
        <v>29.46</v>
      </c>
      <c r="S445" s="336">
        <f t="shared" si="38"/>
        <v>58.92</v>
      </c>
    </row>
    <row r="446" spans="1:19" ht="23.25" x14ac:dyDescent="0.25">
      <c r="A446" s="266" t="s">
        <v>1090</v>
      </c>
      <c r="B446" s="10" t="s">
        <v>981</v>
      </c>
      <c r="C446" s="10">
        <v>91940</v>
      </c>
      <c r="D446" s="234" t="s">
        <v>454</v>
      </c>
      <c r="E446" s="5" t="s">
        <v>12</v>
      </c>
      <c r="F446" s="241">
        <v>1312</v>
      </c>
      <c r="G446" s="13">
        <v>24.75</v>
      </c>
      <c r="H446" s="14">
        <f t="shared" ref="H446:H453" si="40">G446*F446</f>
        <v>32472</v>
      </c>
      <c r="I446" s="258">
        <v>20.21</v>
      </c>
      <c r="J446" s="247"/>
      <c r="K446" s="247"/>
      <c r="L446" s="247"/>
      <c r="M446" s="247"/>
      <c r="N446" s="247"/>
      <c r="O446" s="247"/>
      <c r="Q446" s="248"/>
      <c r="R446" s="354">
        <v>24.75</v>
      </c>
      <c r="S446" s="336">
        <f t="shared" si="38"/>
        <v>32472</v>
      </c>
    </row>
    <row r="447" spans="1:19" ht="23.25" x14ac:dyDescent="0.25">
      <c r="A447" s="266" t="s">
        <v>1091</v>
      </c>
      <c r="B447" s="10" t="s">
        <v>981</v>
      </c>
      <c r="C447" s="10">
        <v>91937</v>
      </c>
      <c r="D447" s="234" t="s">
        <v>455</v>
      </c>
      <c r="E447" s="5" t="s">
        <v>12</v>
      </c>
      <c r="F447" s="241">
        <v>380</v>
      </c>
      <c r="G447" s="13">
        <v>20.96</v>
      </c>
      <c r="H447" s="14">
        <f t="shared" si="40"/>
        <v>7964.8</v>
      </c>
      <c r="I447" s="258">
        <v>14.36</v>
      </c>
      <c r="J447" s="247"/>
      <c r="K447" s="247"/>
      <c r="L447" s="247"/>
      <c r="M447" s="247"/>
      <c r="N447" s="247"/>
      <c r="O447" s="247"/>
      <c r="Q447" s="248"/>
      <c r="R447" s="354">
        <v>20.96</v>
      </c>
      <c r="S447" s="336">
        <f t="shared" si="38"/>
        <v>7964.8</v>
      </c>
    </row>
    <row r="448" spans="1:19" x14ac:dyDescent="0.25">
      <c r="A448" s="266" t="s">
        <v>1092</v>
      </c>
      <c r="B448" s="10" t="s">
        <v>1002</v>
      </c>
      <c r="C448" s="291" t="s">
        <v>1277</v>
      </c>
      <c r="D448" s="234" t="s">
        <v>457</v>
      </c>
      <c r="E448" s="5" t="s">
        <v>12</v>
      </c>
      <c r="F448" s="241">
        <v>4</v>
      </c>
      <c r="G448" s="202">
        <v>59.35</v>
      </c>
      <c r="H448" s="14">
        <f t="shared" si="40"/>
        <v>237.4</v>
      </c>
      <c r="I448" s="258">
        <v>127.35</v>
      </c>
      <c r="J448" s="248">
        <v>100556</v>
      </c>
      <c r="K448" s="248">
        <v>47.39</v>
      </c>
      <c r="L448" s="248"/>
      <c r="M448" s="248"/>
      <c r="N448" s="248"/>
      <c r="O448" s="248"/>
      <c r="Q448" s="248"/>
      <c r="R448" s="365">
        <v>59.35</v>
      </c>
      <c r="S448" s="336">
        <f t="shared" si="38"/>
        <v>237.4</v>
      </c>
    </row>
    <row r="449" spans="1:19" x14ac:dyDescent="0.25">
      <c r="A449" s="266" t="s">
        <v>1093</v>
      </c>
      <c r="B449" s="10" t="s">
        <v>1002</v>
      </c>
      <c r="C449" s="203" t="s">
        <v>1226</v>
      </c>
      <c r="D449" s="234" t="s">
        <v>458</v>
      </c>
      <c r="E449" s="5" t="s">
        <v>12</v>
      </c>
      <c r="F449" s="241">
        <v>3</v>
      </c>
      <c r="G449" s="202">
        <v>228.74</v>
      </c>
      <c r="H449" s="14">
        <f t="shared" si="40"/>
        <v>686.22</v>
      </c>
      <c r="I449" s="301">
        <v>264.11</v>
      </c>
      <c r="J449" s="248"/>
      <c r="K449" s="248"/>
      <c r="L449" s="248"/>
      <c r="M449" s="248"/>
      <c r="N449" s="248"/>
      <c r="O449" s="248"/>
      <c r="Q449" s="248"/>
      <c r="R449" s="354">
        <v>228.74</v>
      </c>
      <c r="S449" s="336">
        <f t="shared" si="38"/>
        <v>686.22</v>
      </c>
    </row>
    <row r="450" spans="1:19" x14ac:dyDescent="0.25">
      <c r="A450" s="266" t="s">
        <v>1094</v>
      </c>
      <c r="B450" s="10" t="s">
        <v>982</v>
      </c>
      <c r="C450" s="303" t="s">
        <v>1225</v>
      </c>
      <c r="D450" s="234" t="s">
        <v>459</v>
      </c>
      <c r="E450" s="5" t="s">
        <v>12</v>
      </c>
      <c r="F450" s="241">
        <v>3</v>
      </c>
      <c r="G450" s="202">
        <v>133.47999999999999</v>
      </c>
      <c r="H450" s="14">
        <f t="shared" si="40"/>
        <v>400.43999999999994</v>
      </c>
      <c r="I450" s="301">
        <v>177.72</v>
      </c>
      <c r="J450" s="248"/>
      <c r="K450" s="248"/>
      <c r="L450" s="248"/>
      <c r="M450" s="248"/>
      <c r="N450" s="248"/>
      <c r="O450" s="248"/>
      <c r="Q450" s="248"/>
      <c r="R450" s="356">
        <v>133.47999999999999</v>
      </c>
      <c r="S450" s="336">
        <f t="shared" si="38"/>
        <v>400.43999999999994</v>
      </c>
    </row>
    <row r="451" spans="1:19" ht="15.75" customHeight="1" x14ac:dyDescent="0.25">
      <c r="A451" s="266" t="s">
        <v>1290</v>
      </c>
      <c r="B451" s="10" t="s">
        <v>982</v>
      </c>
      <c r="C451" s="8" t="s">
        <v>1097</v>
      </c>
      <c r="D451" s="28" t="s">
        <v>1098</v>
      </c>
      <c r="E451" s="5" t="s">
        <v>12</v>
      </c>
      <c r="F451" s="241">
        <v>10</v>
      </c>
      <c r="G451" s="13">
        <v>2820.49</v>
      </c>
      <c r="H451" s="14">
        <f t="shared" si="40"/>
        <v>28204.899999999998</v>
      </c>
      <c r="I451" s="304">
        <v>2962.49</v>
      </c>
      <c r="J451" s="248"/>
      <c r="K451" s="248"/>
      <c r="L451" s="248"/>
      <c r="M451" s="248"/>
      <c r="N451" s="248"/>
      <c r="O451" s="248"/>
      <c r="Q451" s="248"/>
      <c r="R451" s="354">
        <v>2820.49</v>
      </c>
      <c r="S451" s="336">
        <f t="shared" si="38"/>
        <v>28204.899999999998</v>
      </c>
    </row>
    <row r="452" spans="1:19" ht="23.25" x14ac:dyDescent="0.25">
      <c r="A452" s="266" t="s">
        <v>1095</v>
      </c>
      <c r="B452" s="10" t="s">
        <v>982</v>
      </c>
      <c r="C452" s="8" t="s">
        <v>1100</v>
      </c>
      <c r="D452" s="234" t="s">
        <v>1099</v>
      </c>
      <c r="E452" s="9" t="s">
        <v>12</v>
      </c>
      <c r="F452" s="241">
        <v>1</v>
      </c>
      <c r="G452" s="13">
        <v>126100</v>
      </c>
      <c r="H452" s="14">
        <f t="shared" si="40"/>
        <v>126100</v>
      </c>
      <c r="I452" s="304">
        <v>131435</v>
      </c>
      <c r="J452" s="248"/>
      <c r="K452" s="248"/>
      <c r="L452" s="248"/>
      <c r="M452" s="248"/>
      <c r="N452" s="248"/>
      <c r="O452" s="248"/>
      <c r="Q452" s="248"/>
      <c r="R452" s="366">
        <v>126100</v>
      </c>
      <c r="S452" s="336">
        <f t="shared" si="38"/>
        <v>126100</v>
      </c>
    </row>
    <row r="453" spans="1:19" ht="23.25" x14ac:dyDescent="0.25">
      <c r="A453" s="266" t="s">
        <v>1096</v>
      </c>
      <c r="B453" s="10" t="s">
        <v>982</v>
      </c>
      <c r="C453" s="8" t="s">
        <v>1102</v>
      </c>
      <c r="D453" s="234" t="s">
        <v>1101</v>
      </c>
      <c r="E453" s="9" t="s">
        <v>12</v>
      </c>
      <c r="F453" s="241">
        <v>1</v>
      </c>
      <c r="G453" s="13">
        <v>135800</v>
      </c>
      <c r="H453" s="14">
        <f t="shared" si="40"/>
        <v>135800</v>
      </c>
      <c r="I453" s="304">
        <v>142590</v>
      </c>
      <c r="J453" s="248"/>
      <c r="K453" s="248"/>
      <c r="L453" s="248"/>
      <c r="M453" s="248"/>
      <c r="N453" s="248"/>
      <c r="O453" s="248"/>
      <c r="Q453" s="248"/>
      <c r="R453" s="366">
        <v>135800</v>
      </c>
      <c r="S453" s="336">
        <f t="shared" si="38"/>
        <v>135800</v>
      </c>
    </row>
    <row r="454" spans="1:19" x14ac:dyDescent="0.25">
      <c r="A454" s="417" t="s">
        <v>493</v>
      </c>
      <c r="B454" s="418"/>
      <c r="C454" s="418"/>
      <c r="D454" s="418"/>
      <c r="E454" s="418"/>
      <c r="F454" s="418"/>
      <c r="G454" s="418"/>
      <c r="H454" s="32">
        <f>SUM(H375:H453)</f>
        <v>1049492.0610000002</v>
      </c>
      <c r="I454" s="305"/>
      <c r="J454" s="248"/>
      <c r="K454" s="248"/>
      <c r="L454" s="248"/>
      <c r="M454" s="248"/>
      <c r="N454" s="248"/>
      <c r="O454" s="248"/>
      <c r="Q454" s="248"/>
      <c r="S454" s="337">
        <f>SUM(S375:S453)</f>
        <v>1049494.281</v>
      </c>
    </row>
    <row r="455" spans="1:19" x14ac:dyDescent="0.25">
      <c r="A455" s="432" t="s">
        <v>895</v>
      </c>
      <c r="B455" s="433"/>
      <c r="C455" s="433"/>
      <c r="D455" s="434"/>
      <c r="E455" s="434"/>
      <c r="F455" s="434"/>
      <c r="G455" s="434"/>
      <c r="H455" s="117">
        <f>H454</f>
        <v>1049492.0610000002</v>
      </c>
      <c r="I455" s="305"/>
      <c r="J455" s="248"/>
      <c r="K455" s="248"/>
      <c r="L455" s="248"/>
      <c r="M455" s="248"/>
      <c r="N455" s="248"/>
      <c r="O455" s="248"/>
      <c r="Q455" s="248"/>
      <c r="S455" s="342">
        <f>SUM(S454)</f>
        <v>1049494.281</v>
      </c>
    </row>
    <row r="456" spans="1:19" x14ac:dyDescent="0.25">
      <c r="A456" s="266" t="s">
        <v>153</v>
      </c>
      <c r="B456" s="10"/>
      <c r="C456" s="130"/>
      <c r="D456" s="150" t="s">
        <v>478</v>
      </c>
      <c r="E456" s="135"/>
      <c r="F456" s="380"/>
      <c r="G456" s="136"/>
      <c r="H456" s="137"/>
      <c r="I456" s="305"/>
      <c r="J456" s="248"/>
      <c r="K456" s="248"/>
      <c r="L456" s="248"/>
      <c r="M456" s="248"/>
      <c r="N456" s="248"/>
      <c r="O456" s="248"/>
      <c r="Q456" s="248"/>
      <c r="S456" s="336"/>
    </row>
    <row r="457" spans="1:19" ht="25.5" x14ac:dyDescent="0.25">
      <c r="A457" s="266" t="s">
        <v>496</v>
      </c>
      <c r="B457" s="10" t="s">
        <v>981</v>
      </c>
      <c r="C457" s="10">
        <v>96974</v>
      </c>
      <c r="D457" s="167" t="s">
        <v>479</v>
      </c>
      <c r="E457" s="155" t="s">
        <v>8</v>
      </c>
      <c r="F457" s="149">
        <v>200</v>
      </c>
      <c r="G457" s="156">
        <v>83.23</v>
      </c>
      <c r="H457" s="149">
        <f t="shared" ref="H457:H462" si="41">G457*F457</f>
        <v>16646</v>
      </c>
      <c r="I457" s="305"/>
      <c r="J457" s="248"/>
      <c r="K457" s="248"/>
      <c r="L457" s="248"/>
      <c r="M457" s="248"/>
      <c r="N457" s="248"/>
      <c r="O457" s="248"/>
      <c r="Q457" s="248"/>
      <c r="R457" s="354">
        <v>83.23</v>
      </c>
      <c r="S457" s="336">
        <f t="shared" ref="S457:S470" si="42">R457*F457</f>
        <v>16646</v>
      </c>
    </row>
    <row r="458" spans="1:19" ht="25.5" x14ac:dyDescent="0.25">
      <c r="A458" s="266" t="s">
        <v>497</v>
      </c>
      <c r="B458" s="10" t="s">
        <v>981</v>
      </c>
      <c r="C458" s="10">
        <v>96971</v>
      </c>
      <c r="D458" s="76" t="s">
        <v>480</v>
      </c>
      <c r="E458" s="9" t="s">
        <v>8</v>
      </c>
      <c r="F458" s="241">
        <v>45</v>
      </c>
      <c r="G458" s="13">
        <v>37.299999999999997</v>
      </c>
      <c r="H458" s="14">
        <f t="shared" si="41"/>
        <v>1678.4999999999998</v>
      </c>
      <c r="I458" s="305"/>
      <c r="J458" s="248"/>
      <c r="K458" s="248"/>
      <c r="L458" s="248"/>
      <c r="M458" s="248"/>
      <c r="N458" s="248"/>
      <c r="O458" s="248"/>
      <c r="Q458" s="248"/>
      <c r="R458" s="354">
        <v>37.299999999999997</v>
      </c>
      <c r="S458" s="336">
        <f t="shared" si="42"/>
        <v>1678.4999999999998</v>
      </c>
    </row>
    <row r="459" spans="1:19" x14ac:dyDescent="0.25">
      <c r="A459" s="266" t="s">
        <v>498</v>
      </c>
      <c r="B459" s="10" t="s">
        <v>982</v>
      </c>
      <c r="C459" s="29" t="s">
        <v>1106</v>
      </c>
      <c r="D459" s="76" t="s">
        <v>481</v>
      </c>
      <c r="E459" s="5" t="s">
        <v>483</v>
      </c>
      <c r="F459" s="241">
        <v>70</v>
      </c>
      <c r="G459" s="13">
        <v>17.22</v>
      </c>
      <c r="H459" s="14">
        <f t="shared" si="41"/>
        <v>1205.3999999999999</v>
      </c>
      <c r="I459" s="305"/>
      <c r="J459" s="248"/>
      <c r="K459" s="248"/>
      <c r="L459" s="248"/>
      <c r="M459" s="248"/>
      <c r="N459" s="248"/>
      <c r="O459" s="248"/>
      <c r="Q459" s="248"/>
      <c r="R459" s="354">
        <f>G459*1.03</f>
        <v>17.736599999999999</v>
      </c>
      <c r="S459" s="336">
        <f t="shared" si="42"/>
        <v>1241.5619999999999</v>
      </c>
    </row>
    <row r="460" spans="1:19" x14ac:dyDescent="0.25">
      <c r="A460" s="266" t="s">
        <v>499</v>
      </c>
      <c r="B460" s="10" t="s">
        <v>982</v>
      </c>
      <c r="C460" s="109" t="s">
        <v>1107</v>
      </c>
      <c r="D460" s="76" t="s">
        <v>482</v>
      </c>
      <c r="E460" s="5" t="s">
        <v>483</v>
      </c>
      <c r="F460" s="241">
        <v>13</v>
      </c>
      <c r="G460" s="13">
        <v>31.44</v>
      </c>
      <c r="H460" s="14">
        <f t="shared" si="41"/>
        <v>408.72</v>
      </c>
      <c r="I460" s="305"/>
      <c r="J460" s="248"/>
      <c r="K460" s="248"/>
      <c r="L460" s="248"/>
      <c r="M460" s="248"/>
      <c r="N460" s="248"/>
      <c r="O460" s="248"/>
      <c r="Q460" s="248"/>
      <c r="R460" s="354">
        <f>G460*1.03</f>
        <v>32.383200000000002</v>
      </c>
      <c r="S460" s="336">
        <f t="shared" si="42"/>
        <v>420.98160000000001</v>
      </c>
    </row>
    <row r="461" spans="1:19" x14ac:dyDescent="0.25">
      <c r="A461" s="266" t="s">
        <v>500</v>
      </c>
      <c r="B461" s="10" t="s">
        <v>981</v>
      </c>
      <c r="C461" s="10" t="s">
        <v>485</v>
      </c>
      <c r="D461" s="76" t="s">
        <v>484</v>
      </c>
      <c r="E461" s="5" t="s">
        <v>12</v>
      </c>
      <c r="F461" s="241">
        <v>30</v>
      </c>
      <c r="G461" s="13">
        <v>36.64</v>
      </c>
      <c r="H461" s="14">
        <f t="shared" si="41"/>
        <v>1099.2</v>
      </c>
      <c r="I461" s="305"/>
      <c r="J461" s="248"/>
      <c r="K461" s="248"/>
      <c r="L461" s="248"/>
      <c r="M461" s="248"/>
      <c r="N461" s="248"/>
      <c r="O461" s="248"/>
      <c r="Q461" s="248"/>
      <c r="R461" s="365">
        <f>G461*1.03</f>
        <v>37.739200000000004</v>
      </c>
      <c r="S461" s="336">
        <f t="shared" si="42"/>
        <v>1132.1760000000002</v>
      </c>
    </row>
    <row r="462" spans="1:19" x14ac:dyDescent="0.25">
      <c r="A462" s="266" t="s">
        <v>501</v>
      </c>
      <c r="B462" s="10" t="s">
        <v>982</v>
      </c>
      <c r="C462" s="29" t="s">
        <v>1103</v>
      </c>
      <c r="D462" s="76" t="s">
        <v>526</v>
      </c>
      <c r="E462" s="5" t="s">
        <v>12</v>
      </c>
      <c r="F462" s="241">
        <v>14</v>
      </c>
      <c r="G462" s="13">
        <v>35.18</v>
      </c>
      <c r="H462" s="14">
        <f t="shared" si="41"/>
        <v>492.52</v>
      </c>
      <c r="I462" s="305"/>
      <c r="J462" s="248"/>
      <c r="K462" s="248"/>
      <c r="L462" s="248"/>
      <c r="M462" s="248"/>
      <c r="N462" s="248"/>
      <c r="O462" s="248"/>
      <c r="Q462" s="248"/>
      <c r="R462" s="354">
        <v>35.18</v>
      </c>
      <c r="S462" s="336">
        <f t="shared" si="42"/>
        <v>492.52</v>
      </c>
    </row>
    <row r="463" spans="1:19" x14ac:dyDescent="0.25">
      <c r="A463" s="266" t="s">
        <v>502</v>
      </c>
      <c r="B463" s="10" t="s">
        <v>982</v>
      </c>
      <c r="C463" s="29" t="s">
        <v>1105</v>
      </c>
      <c r="D463" s="76" t="s">
        <v>527</v>
      </c>
      <c r="E463" s="5" t="s">
        <v>12</v>
      </c>
      <c r="F463" s="241">
        <v>2</v>
      </c>
      <c r="G463" s="13">
        <v>147.19</v>
      </c>
      <c r="H463" s="14">
        <f t="shared" ref="H463:H470" si="43">G463*F463</f>
        <v>294.38</v>
      </c>
      <c r="I463" s="305"/>
      <c r="J463" s="248"/>
      <c r="K463" s="248"/>
      <c r="L463" s="248"/>
      <c r="M463" s="248"/>
      <c r="N463" s="248"/>
      <c r="O463" s="248"/>
      <c r="Q463" s="248"/>
      <c r="R463" s="354">
        <f>1.03*G463</f>
        <v>151.60570000000001</v>
      </c>
      <c r="S463" s="336">
        <f t="shared" si="42"/>
        <v>303.21140000000003</v>
      </c>
    </row>
    <row r="464" spans="1:19" ht="25.5" x14ac:dyDescent="0.25">
      <c r="A464" s="266" t="s">
        <v>503</v>
      </c>
      <c r="B464" s="10" t="s">
        <v>982</v>
      </c>
      <c r="C464" s="8" t="s">
        <v>1104</v>
      </c>
      <c r="D464" s="77" t="s">
        <v>486</v>
      </c>
      <c r="E464" s="5" t="s">
        <v>487</v>
      </c>
      <c r="F464" s="241">
        <v>1</v>
      </c>
      <c r="G464" s="13">
        <v>119.36</v>
      </c>
      <c r="H464" s="14">
        <f t="shared" si="43"/>
        <v>119.36</v>
      </c>
      <c r="I464" s="305"/>
      <c r="J464" s="248"/>
      <c r="K464" s="248"/>
      <c r="L464" s="248"/>
      <c r="M464" s="248"/>
      <c r="N464" s="248"/>
      <c r="O464" s="248"/>
      <c r="Q464" s="248"/>
      <c r="R464" s="354">
        <v>119.36</v>
      </c>
      <c r="S464" s="336">
        <f t="shared" si="42"/>
        <v>119.36</v>
      </c>
    </row>
    <row r="465" spans="1:19" x14ac:dyDescent="0.25">
      <c r="A465" s="266" t="s">
        <v>504</v>
      </c>
      <c r="B465" s="10" t="s">
        <v>981</v>
      </c>
      <c r="C465" s="10">
        <v>96985</v>
      </c>
      <c r="D465" s="76" t="s">
        <v>488</v>
      </c>
      <c r="E465" s="5" t="s">
        <v>12</v>
      </c>
      <c r="F465" s="241">
        <v>13</v>
      </c>
      <c r="G465" s="13">
        <v>101.59</v>
      </c>
      <c r="H465" s="14">
        <f t="shared" si="43"/>
        <v>1320.67</v>
      </c>
      <c r="I465" s="305"/>
      <c r="J465" s="248"/>
      <c r="K465" s="248"/>
      <c r="L465" s="248"/>
      <c r="M465" s="248"/>
      <c r="N465" s="248"/>
      <c r="O465" s="248"/>
      <c r="Q465" s="248"/>
      <c r="R465" s="354">
        <v>101.59</v>
      </c>
      <c r="S465" s="336">
        <f t="shared" si="42"/>
        <v>1320.67</v>
      </c>
    </row>
    <row r="466" spans="1:19" ht="25.5" x14ac:dyDescent="0.25">
      <c r="A466" s="306" t="s">
        <v>505</v>
      </c>
      <c r="B466" s="222" t="s">
        <v>981</v>
      </c>
      <c r="C466" s="222">
        <v>98111</v>
      </c>
      <c r="D466" s="244" t="s">
        <v>489</v>
      </c>
      <c r="E466" s="245" t="s">
        <v>12</v>
      </c>
      <c r="F466" s="241">
        <v>13</v>
      </c>
      <c r="G466" s="241">
        <v>57.93</v>
      </c>
      <c r="H466" s="14">
        <f t="shared" si="43"/>
        <v>753.09</v>
      </c>
      <c r="I466" s="307"/>
      <c r="J466" s="308"/>
      <c r="K466" s="308"/>
      <c r="L466" s="308"/>
      <c r="M466" s="308"/>
      <c r="N466" s="308"/>
      <c r="O466" s="308"/>
      <c r="P466" s="308"/>
      <c r="Q466" s="308"/>
      <c r="R466" s="354">
        <v>57.93</v>
      </c>
      <c r="S466" s="336">
        <f t="shared" si="42"/>
        <v>753.09</v>
      </c>
    </row>
    <row r="467" spans="1:19" x14ac:dyDescent="0.25">
      <c r="A467" s="266" t="s">
        <v>506</v>
      </c>
      <c r="B467" s="10" t="s">
        <v>981</v>
      </c>
      <c r="C467" s="10">
        <v>96987</v>
      </c>
      <c r="D467" s="76" t="s">
        <v>490</v>
      </c>
      <c r="E467" s="5" t="s">
        <v>12</v>
      </c>
      <c r="F467" s="241">
        <v>1</v>
      </c>
      <c r="G467" s="13">
        <v>134.53</v>
      </c>
      <c r="H467" s="14">
        <f t="shared" si="43"/>
        <v>134.53</v>
      </c>
      <c r="I467" s="305"/>
      <c r="J467" s="248"/>
      <c r="K467" s="248"/>
      <c r="L467" s="248"/>
      <c r="M467" s="248"/>
      <c r="N467" s="248"/>
      <c r="O467" s="248"/>
      <c r="Q467" s="248"/>
      <c r="R467" s="354">
        <v>134.53</v>
      </c>
      <c r="S467" s="336">
        <f t="shared" si="42"/>
        <v>134.53</v>
      </c>
    </row>
    <row r="468" spans="1:19" x14ac:dyDescent="0.25">
      <c r="A468" s="266" t="s">
        <v>507</v>
      </c>
      <c r="B468" s="10" t="s">
        <v>981</v>
      </c>
      <c r="C468" s="10">
        <v>96988</v>
      </c>
      <c r="D468" s="76" t="s">
        <v>491</v>
      </c>
      <c r="E468" s="5" t="s">
        <v>12</v>
      </c>
      <c r="F468" s="241">
        <v>1</v>
      </c>
      <c r="G468" s="13">
        <v>158.35</v>
      </c>
      <c r="H468" s="14">
        <f t="shared" si="43"/>
        <v>158.35</v>
      </c>
      <c r="I468" s="305"/>
      <c r="J468" s="248"/>
      <c r="K468" s="248"/>
      <c r="L468" s="248"/>
      <c r="M468" s="248"/>
      <c r="N468" s="248"/>
      <c r="O468" s="248"/>
      <c r="Q468" s="248"/>
      <c r="R468" s="354">
        <v>158.35</v>
      </c>
      <c r="S468" s="336">
        <f t="shared" si="42"/>
        <v>158.35</v>
      </c>
    </row>
    <row r="469" spans="1:19" x14ac:dyDescent="0.25">
      <c r="A469" s="266" t="s">
        <v>524</v>
      </c>
      <c r="B469" s="10" t="s">
        <v>981</v>
      </c>
      <c r="C469" s="10">
        <v>96989</v>
      </c>
      <c r="D469" s="76" t="s">
        <v>492</v>
      </c>
      <c r="E469" s="5" t="s">
        <v>12</v>
      </c>
      <c r="F469" s="241">
        <v>1</v>
      </c>
      <c r="G469" s="13">
        <v>132.34</v>
      </c>
      <c r="H469" s="14">
        <f t="shared" si="43"/>
        <v>132.34</v>
      </c>
      <c r="I469" s="305"/>
      <c r="J469" s="248"/>
      <c r="K469" s="248"/>
      <c r="L469" s="248"/>
      <c r="M469" s="248"/>
      <c r="N469" s="248"/>
      <c r="O469" s="248"/>
      <c r="Q469" s="248"/>
      <c r="R469" s="354">
        <v>132.34</v>
      </c>
      <c r="S469" s="336">
        <f t="shared" si="42"/>
        <v>132.34</v>
      </c>
    </row>
    <row r="470" spans="1:19" ht="25.5" x14ac:dyDescent="0.25">
      <c r="A470" s="266" t="s">
        <v>525</v>
      </c>
      <c r="B470" s="10" t="s">
        <v>981</v>
      </c>
      <c r="C470" s="10">
        <v>98463</v>
      </c>
      <c r="D470" s="76" t="s">
        <v>494</v>
      </c>
      <c r="E470" s="5" t="s">
        <v>12</v>
      </c>
      <c r="F470" s="241">
        <v>200</v>
      </c>
      <c r="G470" s="13">
        <v>31.46</v>
      </c>
      <c r="H470" s="14">
        <f t="shared" si="43"/>
        <v>6292</v>
      </c>
      <c r="I470" s="305"/>
      <c r="J470" s="248"/>
      <c r="K470" s="248"/>
      <c r="L470" s="248"/>
      <c r="M470" s="248"/>
      <c r="N470" s="248"/>
      <c r="O470" s="248"/>
      <c r="Q470" s="248"/>
      <c r="R470" s="354">
        <v>31.46</v>
      </c>
      <c r="S470" s="336">
        <f t="shared" si="42"/>
        <v>6292</v>
      </c>
    </row>
    <row r="471" spans="1:19" x14ac:dyDescent="0.25">
      <c r="A471" s="417" t="s">
        <v>925</v>
      </c>
      <c r="B471" s="418"/>
      <c r="C471" s="418"/>
      <c r="D471" s="418"/>
      <c r="E471" s="418"/>
      <c r="F471" s="418"/>
      <c r="G471" s="418"/>
      <c r="H471" s="32">
        <f>SUM(H457:H470)</f>
        <v>30735.060000000005</v>
      </c>
      <c r="I471" s="305"/>
      <c r="J471" s="248"/>
      <c r="K471" s="248"/>
      <c r="L471" s="248"/>
      <c r="M471" s="248"/>
      <c r="N471" s="248"/>
      <c r="O471" s="248"/>
      <c r="Q471" s="248"/>
      <c r="S471" s="337">
        <f>SUM(S457:S470)</f>
        <v>30825.290999999997</v>
      </c>
    </row>
    <row r="472" spans="1:19" x14ac:dyDescent="0.25">
      <c r="A472" s="432" t="s">
        <v>896</v>
      </c>
      <c r="B472" s="433"/>
      <c r="C472" s="433"/>
      <c r="D472" s="434"/>
      <c r="E472" s="434"/>
      <c r="F472" s="434"/>
      <c r="G472" s="434"/>
      <c r="H472" s="117">
        <f>H471</f>
        <v>30735.060000000005</v>
      </c>
      <c r="I472" s="305"/>
      <c r="J472" s="248"/>
      <c r="K472" s="248"/>
      <c r="L472" s="248"/>
      <c r="M472" s="248"/>
      <c r="N472" s="248"/>
      <c r="O472" s="248"/>
      <c r="Q472" s="248"/>
      <c r="S472" s="342">
        <f>SUM(S471)</f>
        <v>30825.290999999997</v>
      </c>
    </row>
    <row r="473" spans="1:19" x14ac:dyDescent="0.25">
      <c r="A473" s="263" t="s">
        <v>573</v>
      </c>
      <c r="B473" s="8"/>
      <c r="C473" s="145"/>
      <c r="D473" s="168" t="s">
        <v>888</v>
      </c>
      <c r="E473" s="169"/>
      <c r="F473" s="126"/>
      <c r="G473" s="170"/>
      <c r="H473" s="129"/>
      <c r="I473" s="305"/>
      <c r="J473" s="248"/>
      <c r="K473" s="248"/>
      <c r="L473" s="248"/>
      <c r="M473" s="248"/>
      <c r="N473" s="248"/>
      <c r="O473" s="248"/>
      <c r="Q473" s="248"/>
      <c r="S473" s="336"/>
    </row>
    <row r="474" spans="1:19" x14ac:dyDescent="0.25">
      <c r="A474" s="265" t="s">
        <v>659</v>
      </c>
      <c r="B474" s="29" t="s">
        <v>982</v>
      </c>
      <c r="C474" s="29" t="s">
        <v>1110</v>
      </c>
      <c r="D474" s="154" t="s">
        <v>1111</v>
      </c>
      <c r="E474" s="119" t="s">
        <v>12</v>
      </c>
      <c r="F474" s="383">
        <v>3</v>
      </c>
      <c r="G474" s="148">
        <v>43205.72</v>
      </c>
      <c r="H474" s="149">
        <f>G474*F474</f>
        <v>129617.16</v>
      </c>
      <c r="I474" s="305"/>
      <c r="J474" s="248"/>
      <c r="K474" s="248"/>
      <c r="L474" s="248"/>
      <c r="M474" s="248"/>
      <c r="N474" s="248"/>
      <c r="O474" s="248"/>
      <c r="Q474" s="248"/>
      <c r="R474" s="354">
        <v>43205.72</v>
      </c>
      <c r="S474" s="336">
        <f t="shared" ref="S474:S489" si="44">R474*F474</f>
        <v>129617.16</v>
      </c>
    </row>
    <row r="475" spans="1:19" x14ac:dyDescent="0.25">
      <c r="A475" s="265" t="s">
        <v>660</v>
      </c>
      <c r="B475" s="29" t="s">
        <v>982</v>
      </c>
      <c r="C475" s="29" t="s">
        <v>1112</v>
      </c>
      <c r="D475" s="234" t="s">
        <v>1113</v>
      </c>
      <c r="E475" s="5" t="s">
        <v>12</v>
      </c>
      <c r="F475" s="241">
        <v>1</v>
      </c>
      <c r="G475" s="13">
        <v>49800.05</v>
      </c>
      <c r="H475" s="14">
        <f t="shared" ref="H475:H481" si="45">G475*F475</f>
        <v>49800.05</v>
      </c>
      <c r="I475" s="305"/>
      <c r="J475" s="248"/>
      <c r="K475" s="248"/>
      <c r="L475" s="248"/>
      <c r="M475" s="248"/>
      <c r="N475" s="248"/>
      <c r="O475" s="248"/>
      <c r="Q475" s="248"/>
      <c r="R475" s="354">
        <v>49800.05</v>
      </c>
      <c r="S475" s="336">
        <f t="shared" si="44"/>
        <v>49800.05</v>
      </c>
    </row>
    <row r="476" spans="1:19" s="199" customFormat="1" x14ac:dyDescent="0.25">
      <c r="A476" s="265" t="s">
        <v>661</v>
      </c>
      <c r="B476" s="29" t="s">
        <v>982</v>
      </c>
      <c r="C476" s="29" t="s">
        <v>1114</v>
      </c>
      <c r="D476" s="234" t="s">
        <v>1115</v>
      </c>
      <c r="E476" s="5" t="s">
        <v>12</v>
      </c>
      <c r="F476" s="241">
        <v>1</v>
      </c>
      <c r="G476" s="13">
        <v>4872.53</v>
      </c>
      <c r="H476" s="14">
        <f t="shared" si="45"/>
        <v>4872.53</v>
      </c>
      <c r="I476" s="305"/>
      <c r="J476" s="248"/>
      <c r="K476" s="248"/>
      <c r="L476" s="248"/>
      <c r="M476" s="248"/>
      <c r="N476" s="248"/>
      <c r="O476" s="248"/>
      <c r="P476" s="248"/>
      <c r="Q476" s="248"/>
      <c r="R476" s="354">
        <v>4872.53</v>
      </c>
      <c r="S476" s="336">
        <f t="shared" si="44"/>
        <v>4872.53</v>
      </c>
    </row>
    <row r="477" spans="1:19" x14ac:dyDescent="0.25">
      <c r="A477" s="265" t="s">
        <v>662</v>
      </c>
      <c r="B477" s="29" t="s">
        <v>982</v>
      </c>
      <c r="C477" s="29" t="s">
        <v>1117</v>
      </c>
      <c r="D477" s="234" t="s">
        <v>1116</v>
      </c>
      <c r="E477" s="5" t="s">
        <v>12</v>
      </c>
      <c r="F477" s="241">
        <v>40</v>
      </c>
      <c r="G477" s="13">
        <v>6063.03</v>
      </c>
      <c r="H477" s="14">
        <f t="shared" si="45"/>
        <v>242521.19999999998</v>
      </c>
      <c r="I477" s="305"/>
      <c r="J477" s="248"/>
      <c r="K477" s="248"/>
      <c r="L477" s="248"/>
      <c r="M477" s="248"/>
      <c r="N477" s="248"/>
      <c r="O477" s="248"/>
      <c r="Q477" s="248"/>
      <c r="R477" s="354">
        <v>6063.03</v>
      </c>
      <c r="S477" s="336">
        <f t="shared" si="44"/>
        <v>242521.19999999998</v>
      </c>
    </row>
    <row r="478" spans="1:19" x14ac:dyDescent="0.25">
      <c r="A478" s="265" t="s">
        <v>663</v>
      </c>
      <c r="B478" s="29" t="s">
        <v>982</v>
      </c>
      <c r="C478" s="29" t="s">
        <v>1119</v>
      </c>
      <c r="D478" s="234" t="s">
        <v>1118</v>
      </c>
      <c r="E478" s="5" t="s">
        <v>12</v>
      </c>
      <c r="F478" s="241">
        <v>11</v>
      </c>
      <c r="G478" s="13">
        <v>6018.38</v>
      </c>
      <c r="H478" s="14">
        <f t="shared" si="45"/>
        <v>66202.180000000008</v>
      </c>
      <c r="I478" s="305"/>
      <c r="J478" s="248"/>
      <c r="K478" s="248"/>
      <c r="L478" s="248"/>
      <c r="M478" s="248"/>
      <c r="N478" s="248"/>
      <c r="O478" s="248"/>
      <c r="Q478" s="248"/>
      <c r="R478" s="354">
        <v>6018.38</v>
      </c>
      <c r="S478" s="336">
        <f t="shared" si="44"/>
        <v>66202.180000000008</v>
      </c>
    </row>
    <row r="479" spans="1:19" x14ac:dyDescent="0.25">
      <c r="A479" s="265" t="s">
        <v>664</v>
      </c>
      <c r="B479" s="29" t="s">
        <v>982</v>
      </c>
      <c r="C479" s="29" t="s">
        <v>1121</v>
      </c>
      <c r="D479" s="234" t="s">
        <v>1120</v>
      </c>
      <c r="E479" s="5" t="s">
        <v>12</v>
      </c>
      <c r="F479" s="241">
        <v>8</v>
      </c>
      <c r="G479" s="13">
        <v>6994.22</v>
      </c>
      <c r="H479" s="14">
        <f t="shared" si="45"/>
        <v>55953.760000000002</v>
      </c>
      <c r="I479" s="305"/>
      <c r="J479" s="248"/>
      <c r="K479" s="248"/>
      <c r="L479" s="248"/>
      <c r="M479" s="248"/>
      <c r="N479" s="248"/>
      <c r="O479" s="248"/>
      <c r="Q479" s="248"/>
      <c r="R479" s="354">
        <v>6994.22</v>
      </c>
      <c r="S479" s="336">
        <f t="shared" si="44"/>
        <v>55953.760000000002</v>
      </c>
    </row>
    <row r="480" spans="1:19" ht="15" customHeight="1" x14ac:dyDescent="0.25">
      <c r="A480" s="265" t="s">
        <v>874</v>
      </c>
      <c r="B480" s="29" t="s">
        <v>981</v>
      </c>
      <c r="C480" s="29">
        <v>103289</v>
      </c>
      <c r="D480" s="234" t="s">
        <v>538</v>
      </c>
      <c r="E480" s="5" t="s">
        <v>8</v>
      </c>
      <c r="F480" s="241">
        <v>535.12</v>
      </c>
      <c r="G480" s="13">
        <v>31.33</v>
      </c>
      <c r="H480" s="14">
        <f>G480*F480</f>
        <v>16765.309600000001</v>
      </c>
      <c r="I480" s="305"/>
      <c r="J480" s="248"/>
      <c r="K480" s="248"/>
      <c r="L480" s="248"/>
      <c r="M480" s="248"/>
      <c r="N480" s="248"/>
      <c r="O480" s="248"/>
      <c r="Q480" s="248"/>
      <c r="R480" s="354">
        <v>31.33</v>
      </c>
      <c r="S480" s="336">
        <f t="shared" si="44"/>
        <v>16765.309600000001</v>
      </c>
    </row>
    <row r="481" spans="1:19" ht="14.25" customHeight="1" x14ac:dyDescent="0.25">
      <c r="A481" s="265" t="s">
        <v>875</v>
      </c>
      <c r="B481" s="29" t="s">
        <v>981</v>
      </c>
      <c r="C481" s="29">
        <v>103290</v>
      </c>
      <c r="D481" s="234" t="s">
        <v>539</v>
      </c>
      <c r="E481" s="5" t="s">
        <v>8</v>
      </c>
      <c r="F481" s="241">
        <v>93.42</v>
      </c>
      <c r="G481" s="13">
        <v>47.56</v>
      </c>
      <c r="H481" s="14">
        <f t="shared" si="45"/>
        <v>4443.0552000000007</v>
      </c>
      <c r="I481" s="305"/>
      <c r="J481" s="248"/>
      <c r="K481" s="248"/>
      <c r="L481" s="248"/>
      <c r="M481" s="248"/>
      <c r="N481" s="248"/>
      <c r="O481" s="248"/>
      <c r="Q481" s="248"/>
      <c r="R481" s="354">
        <v>47.56</v>
      </c>
      <c r="S481" s="336">
        <f t="shared" si="44"/>
        <v>4443.0552000000007</v>
      </c>
    </row>
    <row r="482" spans="1:19" ht="23.25" x14ac:dyDescent="0.25">
      <c r="A482" s="265" t="s">
        <v>876</v>
      </c>
      <c r="B482" s="29" t="s">
        <v>981</v>
      </c>
      <c r="C482" s="29">
        <v>103291</v>
      </c>
      <c r="D482" s="19" t="s">
        <v>540</v>
      </c>
      <c r="E482" s="5" t="s">
        <v>8</v>
      </c>
      <c r="F482" s="241">
        <v>535.12</v>
      </c>
      <c r="G482" s="13">
        <v>59.47</v>
      </c>
      <c r="H482" s="14">
        <f t="shared" ref="H482:H489" si="46">G482*F482</f>
        <v>31823.5864</v>
      </c>
      <c r="I482" s="305"/>
      <c r="J482" s="248"/>
      <c r="K482" s="248"/>
      <c r="L482" s="248"/>
      <c r="M482" s="248"/>
      <c r="N482" s="248"/>
      <c r="O482" s="248"/>
      <c r="Q482" s="248"/>
      <c r="R482" s="354">
        <v>59.47</v>
      </c>
      <c r="S482" s="336">
        <f t="shared" si="44"/>
        <v>31823.5864</v>
      </c>
    </row>
    <row r="483" spans="1:19" ht="23.25" x14ac:dyDescent="0.25">
      <c r="A483" s="265" t="s">
        <v>877</v>
      </c>
      <c r="B483" s="29" t="s">
        <v>981</v>
      </c>
      <c r="C483" s="29">
        <v>103292</v>
      </c>
      <c r="D483" s="19" t="s">
        <v>543</v>
      </c>
      <c r="E483" s="5" t="s">
        <v>8</v>
      </c>
      <c r="F483" s="241">
        <v>270.32</v>
      </c>
      <c r="G483" s="13">
        <v>71.540000000000006</v>
      </c>
      <c r="H483" s="14">
        <f t="shared" si="46"/>
        <v>19338.692800000001</v>
      </c>
      <c r="I483" s="305"/>
      <c r="J483" s="248"/>
      <c r="K483" s="248"/>
      <c r="L483" s="248"/>
      <c r="M483" s="248"/>
      <c r="N483" s="248"/>
      <c r="O483" s="248"/>
      <c r="Q483" s="248"/>
      <c r="R483" s="354">
        <v>71.540000000000006</v>
      </c>
      <c r="S483" s="336">
        <f t="shared" si="44"/>
        <v>19338.692800000001</v>
      </c>
    </row>
    <row r="484" spans="1:19" ht="23.25" x14ac:dyDescent="0.25">
      <c r="A484" s="265" t="s">
        <v>878</v>
      </c>
      <c r="B484" s="29" t="s">
        <v>981</v>
      </c>
      <c r="C484" s="29">
        <v>92308</v>
      </c>
      <c r="D484" s="78" t="s">
        <v>541</v>
      </c>
      <c r="E484" s="25"/>
      <c r="F484" s="241">
        <v>80.45</v>
      </c>
      <c r="G484" s="13">
        <v>54.25</v>
      </c>
      <c r="H484" s="14">
        <f t="shared" si="46"/>
        <v>4364.4125000000004</v>
      </c>
      <c r="I484" s="305"/>
      <c r="J484" s="248"/>
      <c r="K484" s="248"/>
      <c r="L484" s="248"/>
      <c r="M484" s="248"/>
      <c r="N484" s="248"/>
      <c r="O484" s="248"/>
      <c r="Q484" s="248"/>
      <c r="R484" s="354">
        <v>54.25</v>
      </c>
      <c r="S484" s="336">
        <f t="shared" si="44"/>
        <v>4364.4125000000004</v>
      </c>
    </row>
    <row r="485" spans="1:19" ht="23.25" x14ac:dyDescent="0.25">
      <c r="A485" s="265" t="s">
        <v>879</v>
      </c>
      <c r="B485" s="29" t="s">
        <v>981</v>
      </c>
      <c r="C485" s="29">
        <v>92309</v>
      </c>
      <c r="D485" s="19" t="s">
        <v>542</v>
      </c>
      <c r="E485" s="5" t="s">
        <v>8</v>
      </c>
      <c r="F485" s="241">
        <v>80.45</v>
      </c>
      <c r="G485" s="13">
        <v>116.44</v>
      </c>
      <c r="H485" s="14">
        <f t="shared" si="46"/>
        <v>9367.598</v>
      </c>
      <c r="I485" s="305"/>
      <c r="J485" s="248"/>
      <c r="K485" s="248"/>
      <c r="L485" s="248"/>
      <c r="M485" s="248"/>
      <c r="N485" s="248"/>
      <c r="O485" s="248"/>
      <c r="Q485" s="248"/>
      <c r="R485" s="354">
        <v>116.44</v>
      </c>
      <c r="S485" s="336">
        <f t="shared" si="44"/>
        <v>9367.598</v>
      </c>
    </row>
    <row r="486" spans="1:19" ht="23.25" x14ac:dyDescent="0.25">
      <c r="A486" s="265" t="s">
        <v>880</v>
      </c>
      <c r="B486" s="29" t="s">
        <v>981</v>
      </c>
      <c r="C486" s="29">
        <v>92311</v>
      </c>
      <c r="D486" s="19" t="s">
        <v>420</v>
      </c>
      <c r="E486" s="5" t="s">
        <v>12</v>
      </c>
      <c r="F486" s="241">
        <v>20</v>
      </c>
      <c r="G486" s="13">
        <v>14.92</v>
      </c>
      <c r="H486" s="14">
        <f t="shared" si="46"/>
        <v>298.39999999999998</v>
      </c>
      <c r="I486" s="305"/>
      <c r="J486" s="248"/>
      <c r="K486" s="248"/>
      <c r="L486" s="248"/>
      <c r="M486" s="248"/>
      <c r="N486" s="248"/>
      <c r="O486" s="248"/>
      <c r="Q486" s="248"/>
      <c r="R486" s="354">
        <v>14.92</v>
      </c>
      <c r="S486" s="336">
        <f t="shared" si="44"/>
        <v>298.39999999999998</v>
      </c>
    </row>
    <row r="487" spans="1:19" ht="23.25" x14ac:dyDescent="0.25">
      <c r="A487" s="265" t="s">
        <v>881</v>
      </c>
      <c r="B487" s="29" t="s">
        <v>981</v>
      </c>
      <c r="C487" s="29">
        <v>92314</v>
      </c>
      <c r="D487" s="19" t="s">
        <v>547</v>
      </c>
      <c r="E487" s="5" t="s">
        <v>12</v>
      </c>
      <c r="F487" s="241">
        <v>27</v>
      </c>
      <c r="G487" s="13">
        <v>10.130000000000001</v>
      </c>
      <c r="H487" s="14">
        <f t="shared" si="46"/>
        <v>273.51000000000005</v>
      </c>
      <c r="I487" s="305"/>
      <c r="J487" s="248"/>
      <c r="K487" s="248"/>
      <c r="L487" s="248"/>
      <c r="M487" s="248"/>
      <c r="N487" s="248"/>
      <c r="O487" s="248"/>
      <c r="Q487" s="248"/>
      <c r="R487" s="354">
        <v>10.130000000000001</v>
      </c>
      <c r="S487" s="336">
        <f t="shared" si="44"/>
        <v>273.51000000000005</v>
      </c>
    </row>
    <row r="488" spans="1:19" ht="23.25" x14ac:dyDescent="0.25">
      <c r="A488" s="265" t="s">
        <v>882</v>
      </c>
      <c r="B488" s="29" t="s">
        <v>981</v>
      </c>
      <c r="C488" s="29">
        <v>92315</v>
      </c>
      <c r="D488" s="19" t="s">
        <v>548</v>
      </c>
      <c r="E488" s="5" t="s">
        <v>12</v>
      </c>
      <c r="F488" s="241">
        <v>27</v>
      </c>
      <c r="G488" s="13">
        <v>14.34</v>
      </c>
      <c r="H488" s="14">
        <f t="shared" si="46"/>
        <v>387.18</v>
      </c>
      <c r="I488" s="305"/>
      <c r="J488" s="248"/>
      <c r="K488" s="248"/>
      <c r="L488" s="248"/>
      <c r="M488" s="248"/>
      <c r="N488" s="248"/>
      <c r="O488" s="248"/>
      <c r="Q488" s="248"/>
      <c r="R488" s="354">
        <v>14.34</v>
      </c>
      <c r="S488" s="336">
        <f t="shared" si="44"/>
        <v>387.18</v>
      </c>
    </row>
    <row r="489" spans="1:19" ht="23.25" x14ac:dyDescent="0.25">
      <c r="A489" s="265" t="s">
        <v>883</v>
      </c>
      <c r="B489" s="29" t="s">
        <v>981</v>
      </c>
      <c r="C489" s="29">
        <v>92312</v>
      </c>
      <c r="D489" s="19" t="s">
        <v>546</v>
      </c>
      <c r="E489" s="5" t="s">
        <v>12</v>
      </c>
      <c r="F489" s="241">
        <v>20</v>
      </c>
      <c r="G489" s="13">
        <v>24.03</v>
      </c>
      <c r="H489" s="14">
        <f t="shared" si="46"/>
        <v>480.6</v>
      </c>
      <c r="I489" s="305"/>
      <c r="J489" s="248"/>
      <c r="K489" s="248"/>
      <c r="L489" s="248"/>
      <c r="M489" s="248"/>
      <c r="N489" s="248"/>
      <c r="O489" s="248"/>
      <c r="Q489" s="248"/>
      <c r="R489" s="354">
        <v>24.03</v>
      </c>
      <c r="S489" s="336">
        <f t="shared" si="44"/>
        <v>480.6</v>
      </c>
    </row>
    <row r="490" spans="1:19" x14ac:dyDescent="0.25">
      <c r="A490" s="417" t="s">
        <v>926</v>
      </c>
      <c r="B490" s="418"/>
      <c r="C490" s="418"/>
      <c r="D490" s="418"/>
      <c r="E490" s="418"/>
      <c r="F490" s="418"/>
      <c r="G490" s="418"/>
      <c r="H490" s="32">
        <f>SUM(H474:H489)</f>
        <v>636509.22450000001</v>
      </c>
      <c r="I490" s="305"/>
      <c r="J490" s="248"/>
      <c r="K490" s="248"/>
      <c r="L490" s="248"/>
      <c r="M490" s="248"/>
      <c r="N490" s="248"/>
      <c r="O490" s="248"/>
      <c r="Q490" s="248"/>
      <c r="S490" s="337">
        <f>SUM(S474:S489)</f>
        <v>636509.22450000001</v>
      </c>
    </row>
    <row r="491" spans="1:19" x14ac:dyDescent="0.25">
      <c r="A491" s="432" t="s">
        <v>897</v>
      </c>
      <c r="B491" s="433"/>
      <c r="C491" s="433"/>
      <c r="D491" s="433"/>
      <c r="E491" s="433"/>
      <c r="F491" s="433"/>
      <c r="G491" s="433"/>
      <c r="H491" s="7">
        <f>H490</f>
        <v>636509.22450000001</v>
      </c>
      <c r="I491" s="305"/>
      <c r="J491" s="248"/>
      <c r="K491" s="248"/>
      <c r="L491" s="248"/>
      <c r="M491" s="248"/>
      <c r="N491" s="248"/>
      <c r="O491" s="248"/>
      <c r="Q491" s="248"/>
      <c r="S491" s="342">
        <f>SUM(S490)</f>
        <v>636509.22450000001</v>
      </c>
    </row>
    <row r="492" spans="1:19" x14ac:dyDescent="0.25">
      <c r="A492" s="265" t="s">
        <v>574</v>
      </c>
      <c r="B492" s="29"/>
      <c r="C492" s="29"/>
      <c r="D492" s="437" t="s">
        <v>21</v>
      </c>
      <c r="E492" s="438"/>
      <c r="F492" s="438"/>
      <c r="G492" s="438"/>
      <c r="H492" s="438"/>
      <c r="I492" s="309"/>
      <c r="J492" s="248"/>
      <c r="K492" s="248"/>
      <c r="L492" s="248"/>
      <c r="M492" s="248"/>
      <c r="N492" s="248"/>
      <c r="O492" s="248"/>
      <c r="Q492" s="248"/>
      <c r="S492" s="336"/>
    </row>
    <row r="493" spans="1:19" ht="33.75" x14ac:dyDescent="0.25">
      <c r="A493" s="265" t="s">
        <v>665</v>
      </c>
      <c r="B493" s="8" t="s">
        <v>981</v>
      </c>
      <c r="C493" s="8">
        <v>96765</v>
      </c>
      <c r="D493" s="75" t="s">
        <v>495</v>
      </c>
      <c r="E493" s="25" t="s">
        <v>12</v>
      </c>
      <c r="F493" s="74">
        <v>4</v>
      </c>
      <c r="G493" s="27">
        <v>1763.44</v>
      </c>
      <c r="H493" s="74">
        <f>G493*F493</f>
        <v>7053.76</v>
      </c>
      <c r="I493" s="315"/>
      <c r="J493" s="316"/>
      <c r="K493" s="316"/>
      <c r="L493" s="316"/>
      <c r="M493" s="316"/>
      <c r="N493" s="316"/>
      <c r="O493" s="316"/>
      <c r="P493" s="316"/>
      <c r="Q493" s="316"/>
      <c r="R493" s="403">
        <v>1763.44</v>
      </c>
      <c r="S493" s="336">
        <f t="shared" ref="S493:S512" si="47">R493*F493</f>
        <v>7053.76</v>
      </c>
    </row>
    <row r="494" spans="1:19" ht="22.5" x14ac:dyDescent="0.25">
      <c r="A494" s="265" t="s">
        <v>666</v>
      </c>
      <c r="B494" s="8" t="s">
        <v>981</v>
      </c>
      <c r="C494" s="8">
        <v>101916</v>
      </c>
      <c r="D494" s="75" t="s">
        <v>519</v>
      </c>
      <c r="E494" s="25" t="s">
        <v>12</v>
      </c>
      <c r="F494" s="241">
        <v>1</v>
      </c>
      <c r="G494" s="13">
        <v>3650.95</v>
      </c>
      <c r="H494" s="12">
        <f>G494*F494</f>
        <v>3650.95</v>
      </c>
      <c r="I494" s="305"/>
      <c r="J494" s="248"/>
      <c r="K494" s="248"/>
      <c r="L494" s="248"/>
      <c r="M494" s="248"/>
      <c r="N494" s="248"/>
      <c r="O494" s="248"/>
      <c r="Q494" s="248"/>
      <c r="R494" s="354">
        <v>3650.95</v>
      </c>
      <c r="S494" s="336">
        <f t="shared" si="47"/>
        <v>3650.95</v>
      </c>
    </row>
    <row r="495" spans="1:19" x14ac:dyDescent="0.25">
      <c r="A495" s="265" t="s">
        <v>667</v>
      </c>
      <c r="B495" s="8" t="s">
        <v>981</v>
      </c>
      <c r="C495" s="29">
        <v>134973</v>
      </c>
      <c r="D495" s="28" t="s">
        <v>508</v>
      </c>
      <c r="E495" s="25" t="s">
        <v>12</v>
      </c>
      <c r="F495" s="74">
        <v>4</v>
      </c>
      <c r="G495" s="27">
        <v>79.010000000000005</v>
      </c>
      <c r="H495" s="12">
        <f>G495*F495</f>
        <v>316.04000000000002</v>
      </c>
      <c r="I495" s="305"/>
      <c r="J495" s="248"/>
      <c r="K495" s="248"/>
      <c r="L495" s="248"/>
      <c r="M495" s="248"/>
      <c r="N495" s="248"/>
      <c r="O495" s="248"/>
      <c r="Q495" s="248"/>
      <c r="R495" s="365">
        <v>79.010000000000005</v>
      </c>
      <c r="S495" s="336">
        <f t="shared" si="47"/>
        <v>316.04000000000002</v>
      </c>
    </row>
    <row r="496" spans="1:19" x14ac:dyDescent="0.25">
      <c r="A496" s="265" t="s">
        <v>668</v>
      </c>
      <c r="B496" s="8" t="s">
        <v>981</v>
      </c>
      <c r="C496" s="29">
        <v>134677</v>
      </c>
      <c r="D496" s="28" t="s">
        <v>509</v>
      </c>
      <c r="E496" s="25" t="s">
        <v>12</v>
      </c>
      <c r="F496" s="74">
        <v>4</v>
      </c>
      <c r="G496" s="27">
        <v>183.75</v>
      </c>
      <c r="H496" s="12">
        <f>G496*F496</f>
        <v>735</v>
      </c>
      <c r="I496" s="305"/>
      <c r="J496" s="248"/>
      <c r="K496" s="248"/>
      <c r="L496" s="248"/>
      <c r="M496" s="248"/>
      <c r="N496" s="248"/>
      <c r="O496" s="248"/>
      <c r="Q496" s="248"/>
      <c r="R496" s="365">
        <v>183.75</v>
      </c>
      <c r="S496" s="336">
        <f t="shared" si="47"/>
        <v>735</v>
      </c>
    </row>
    <row r="497" spans="1:19" x14ac:dyDescent="0.25">
      <c r="A497" s="265" t="s">
        <v>669</v>
      </c>
      <c r="B497" s="8" t="s">
        <v>981</v>
      </c>
      <c r="C497" s="29">
        <v>134691</v>
      </c>
      <c r="D497" s="28" t="s">
        <v>510</v>
      </c>
      <c r="E497" s="25" t="s">
        <v>12</v>
      </c>
      <c r="F497" s="74">
        <v>4</v>
      </c>
      <c r="G497" s="27">
        <v>93.04</v>
      </c>
      <c r="H497" s="12">
        <f>G497*F497</f>
        <v>372.16</v>
      </c>
      <c r="I497" s="305"/>
      <c r="J497" s="248"/>
      <c r="K497" s="248"/>
      <c r="L497" s="248"/>
      <c r="M497" s="248"/>
      <c r="N497" s="248"/>
      <c r="O497" s="248"/>
      <c r="Q497" s="248"/>
      <c r="R497" s="365">
        <v>93.04</v>
      </c>
      <c r="S497" s="336">
        <f t="shared" si="47"/>
        <v>372.16</v>
      </c>
    </row>
    <row r="498" spans="1:19" x14ac:dyDescent="0.25">
      <c r="A498" s="265" t="s">
        <v>670</v>
      </c>
      <c r="B498" s="29" t="s">
        <v>982</v>
      </c>
      <c r="C498" s="29" t="s">
        <v>1278</v>
      </c>
      <c r="D498" s="28" t="s">
        <v>1122</v>
      </c>
      <c r="E498" s="25" t="s">
        <v>12</v>
      </c>
      <c r="F498" s="74">
        <v>1</v>
      </c>
      <c r="G498" s="27">
        <v>712.4</v>
      </c>
      <c r="H498" s="12">
        <f t="shared" ref="H498:H507" si="48">G498*F498</f>
        <v>712.4</v>
      </c>
      <c r="I498" s="305"/>
      <c r="J498" s="248"/>
      <c r="K498" s="248"/>
      <c r="L498" s="248"/>
      <c r="M498" s="248"/>
      <c r="N498" s="248"/>
      <c r="O498" s="248"/>
      <c r="Q498" s="248"/>
      <c r="R498" s="354">
        <v>712.4</v>
      </c>
      <c r="S498" s="336">
        <f t="shared" si="47"/>
        <v>712.4</v>
      </c>
    </row>
    <row r="499" spans="1:19" x14ac:dyDescent="0.25">
      <c r="A499" s="265" t="s">
        <v>671</v>
      </c>
      <c r="B499" s="29" t="s">
        <v>982</v>
      </c>
      <c r="C499" s="29" t="s">
        <v>1123</v>
      </c>
      <c r="D499" s="28" t="s">
        <v>511</v>
      </c>
      <c r="E499" s="25" t="s">
        <v>12</v>
      </c>
      <c r="F499" s="74">
        <v>80</v>
      </c>
      <c r="G499" s="27">
        <v>187.83</v>
      </c>
      <c r="H499" s="12">
        <f t="shared" si="48"/>
        <v>15026.400000000001</v>
      </c>
      <c r="I499" s="305"/>
      <c r="J499" s="248"/>
      <c r="K499" s="248"/>
      <c r="L499" s="248"/>
      <c r="M499" s="248"/>
      <c r="N499" s="248"/>
      <c r="O499" s="248"/>
      <c r="Q499" s="248"/>
      <c r="R499" s="354">
        <v>187.83</v>
      </c>
      <c r="S499" s="336">
        <f t="shared" si="47"/>
        <v>15026.400000000001</v>
      </c>
    </row>
    <row r="500" spans="1:19" x14ac:dyDescent="0.25">
      <c r="A500" s="265" t="s">
        <v>672</v>
      </c>
      <c r="B500" s="29" t="s">
        <v>981</v>
      </c>
      <c r="C500" s="29">
        <v>155829</v>
      </c>
      <c r="D500" s="28" t="s">
        <v>512</v>
      </c>
      <c r="E500" s="25" t="s">
        <v>12</v>
      </c>
      <c r="F500" s="241">
        <v>1</v>
      </c>
      <c r="G500" s="13">
        <v>8941.73</v>
      </c>
      <c r="H500" s="12">
        <f t="shared" si="48"/>
        <v>8941.73</v>
      </c>
      <c r="I500" s="305"/>
      <c r="J500" s="248"/>
      <c r="K500" s="248"/>
      <c r="L500" s="248"/>
      <c r="M500" s="248"/>
      <c r="N500" s="248"/>
      <c r="O500" s="248"/>
      <c r="Q500" s="248"/>
      <c r="R500" s="365">
        <v>8941.73</v>
      </c>
      <c r="S500" s="336">
        <f t="shared" si="47"/>
        <v>8941.73</v>
      </c>
    </row>
    <row r="501" spans="1:19" ht="20.100000000000001" customHeight="1" x14ac:dyDescent="0.25">
      <c r="A501" s="265" t="s">
        <v>673</v>
      </c>
      <c r="B501" s="29" t="s">
        <v>981</v>
      </c>
      <c r="C501" s="29">
        <v>101876</v>
      </c>
      <c r="D501" s="75" t="s">
        <v>513</v>
      </c>
      <c r="E501" s="25" t="s">
        <v>12</v>
      </c>
      <c r="F501" s="241">
        <v>8</v>
      </c>
      <c r="G501" s="13">
        <v>82.61</v>
      </c>
      <c r="H501" s="13">
        <f t="shared" si="48"/>
        <v>660.88</v>
      </c>
      <c r="I501" s="305"/>
      <c r="J501" s="248"/>
      <c r="K501" s="248"/>
      <c r="L501" s="248"/>
      <c r="M501" s="248"/>
      <c r="N501" s="248"/>
      <c r="O501" s="248"/>
      <c r="Q501" s="248"/>
      <c r="R501" s="354">
        <v>82.61</v>
      </c>
      <c r="S501" s="336">
        <f t="shared" si="47"/>
        <v>660.88</v>
      </c>
    </row>
    <row r="502" spans="1:19" ht="22.5" x14ac:dyDescent="0.25">
      <c r="A502" s="265" t="s">
        <v>674</v>
      </c>
      <c r="B502" s="29" t="s">
        <v>981</v>
      </c>
      <c r="C502" s="29">
        <v>99624</v>
      </c>
      <c r="D502" s="75" t="s">
        <v>514</v>
      </c>
      <c r="E502" s="25" t="s">
        <v>12</v>
      </c>
      <c r="F502" s="241">
        <v>2</v>
      </c>
      <c r="G502" s="13">
        <v>543.84</v>
      </c>
      <c r="H502" s="12">
        <f t="shared" si="48"/>
        <v>1087.68</v>
      </c>
      <c r="I502" s="305"/>
      <c r="J502" s="248"/>
      <c r="K502" s="248"/>
      <c r="L502" s="248"/>
      <c r="M502" s="248"/>
      <c r="N502" s="248"/>
      <c r="O502" s="248"/>
      <c r="Q502" s="248"/>
      <c r="R502" s="354">
        <v>543.84</v>
      </c>
      <c r="S502" s="336">
        <f t="shared" si="47"/>
        <v>1087.68</v>
      </c>
    </row>
    <row r="503" spans="1:19" ht="22.5" x14ac:dyDescent="0.25">
      <c r="A503" s="265" t="s">
        <v>675</v>
      </c>
      <c r="B503" s="29" t="s">
        <v>981</v>
      </c>
      <c r="C503" s="29">
        <v>94499</v>
      </c>
      <c r="D503" s="75" t="s">
        <v>515</v>
      </c>
      <c r="E503" s="25" t="s">
        <v>12</v>
      </c>
      <c r="F503" s="241">
        <v>2</v>
      </c>
      <c r="G503" s="13">
        <v>241.58</v>
      </c>
      <c r="H503" s="12">
        <f t="shared" si="48"/>
        <v>483.16</v>
      </c>
      <c r="I503" s="305"/>
      <c r="J503" s="248"/>
      <c r="K503" s="248"/>
      <c r="L503" s="248"/>
      <c r="M503" s="248"/>
      <c r="N503" s="248"/>
      <c r="O503" s="248"/>
      <c r="Q503" s="248"/>
      <c r="R503" s="354">
        <v>241.58</v>
      </c>
      <c r="S503" s="336">
        <f t="shared" si="47"/>
        <v>483.16</v>
      </c>
    </row>
    <row r="504" spans="1:19" ht="22.5" x14ac:dyDescent="0.25">
      <c r="A504" s="265" t="s">
        <v>676</v>
      </c>
      <c r="B504" s="29" t="s">
        <v>981</v>
      </c>
      <c r="C504" s="29">
        <v>92336</v>
      </c>
      <c r="D504" s="75" t="s">
        <v>516</v>
      </c>
      <c r="E504" s="25" t="s">
        <v>8</v>
      </c>
      <c r="F504" s="241">
        <v>62.55</v>
      </c>
      <c r="G504" s="13">
        <v>124.11</v>
      </c>
      <c r="H504" s="12">
        <f t="shared" si="48"/>
        <v>7763.0805</v>
      </c>
      <c r="I504" s="305"/>
      <c r="J504" s="248"/>
      <c r="K504" s="248"/>
      <c r="L504" s="248"/>
      <c r="M504" s="248"/>
      <c r="N504" s="248"/>
      <c r="O504" s="248"/>
      <c r="Q504" s="248"/>
      <c r="R504" s="354">
        <v>124.11</v>
      </c>
      <c r="S504" s="336">
        <f t="shared" si="47"/>
        <v>7763.0805</v>
      </c>
    </row>
    <row r="505" spans="1:19" ht="33.75" x14ac:dyDescent="0.25">
      <c r="A505" s="265" t="s">
        <v>677</v>
      </c>
      <c r="B505" s="29" t="s">
        <v>981</v>
      </c>
      <c r="C505" s="29">
        <v>94473</v>
      </c>
      <c r="D505" s="75" t="s">
        <v>517</v>
      </c>
      <c r="E505" s="25" t="s">
        <v>12</v>
      </c>
      <c r="F505" s="241">
        <v>12</v>
      </c>
      <c r="G505" s="13">
        <v>132.82</v>
      </c>
      <c r="H505" s="12">
        <f t="shared" si="48"/>
        <v>1593.84</v>
      </c>
      <c r="I505" s="305"/>
      <c r="J505" s="248"/>
      <c r="K505" s="248"/>
      <c r="L505" s="248"/>
      <c r="M505" s="248"/>
      <c r="N505" s="248"/>
      <c r="O505" s="248"/>
      <c r="Q505" s="248"/>
      <c r="R505" s="354">
        <v>132.82</v>
      </c>
      <c r="S505" s="336">
        <f t="shared" si="47"/>
        <v>1593.84</v>
      </c>
    </row>
    <row r="506" spans="1:19" ht="22.5" x14ac:dyDescent="0.25">
      <c r="A506" s="265" t="s">
        <v>678</v>
      </c>
      <c r="B506" s="29" t="s">
        <v>981</v>
      </c>
      <c r="C506" s="29">
        <v>97440</v>
      </c>
      <c r="D506" s="75" t="s">
        <v>518</v>
      </c>
      <c r="E506" s="25" t="s">
        <v>12</v>
      </c>
      <c r="F506" s="241">
        <v>4</v>
      </c>
      <c r="G506" s="13">
        <v>184.88</v>
      </c>
      <c r="H506" s="12">
        <f t="shared" si="48"/>
        <v>739.52</v>
      </c>
      <c r="I506" s="305"/>
      <c r="J506" s="248"/>
      <c r="K506" s="248"/>
      <c r="L506" s="248"/>
      <c r="M506" s="248"/>
      <c r="N506" s="248"/>
      <c r="O506" s="248"/>
      <c r="Q506" s="248"/>
      <c r="R506" s="354">
        <v>184.88</v>
      </c>
      <c r="S506" s="336">
        <f t="shared" si="47"/>
        <v>739.52</v>
      </c>
    </row>
    <row r="507" spans="1:19" x14ac:dyDescent="0.25">
      <c r="A507" s="265" t="s">
        <v>679</v>
      </c>
      <c r="B507" s="29" t="s">
        <v>982</v>
      </c>
      <c r="C507" s="29" t="s">
        <v>1124</v>
      </c>
      <c r="D507" s="75" t="s">
        <v>1125</v>
      </c>
      <c r="E507" s="25" t="s">
        <v>12</v>
      </c>
      <c r="F507" s="241">
        <v>55</v>
      </c>
      <c r="G507" s="13">
        <v>19.03</v>
      </c>
      <c r="H507" s="12">
        <f t="shared" si="48"/>
        <v>1046.6500000000001</v>
      </c>
      <c r="I507" s="305"/>
      <c r="J507" s="248"/>
      <c r="K507" s="248"/>
      <c r="L507" s="248"/>
      <c r="M507" s="248"/>
      <c r="N507" s="248"/>
      <c r="O507" s="248"/>
      <c r="Q507" s="248"/>
      <c r="R507" s="354">
        <v>19.03</v>
      </c>
      <c r="S507" s="336">
        <f t="shared" si="47"/>
        <v>1046.6500000000001</v>
      </c>
    </row>
    <row r="508" spans="1:19" ht="22.5" x14ac:dyDescent="0.25">
      <c r="A508" s="265" t="s">
        <v>884</v>
      </c>
      <c r="B508" s="29" t="s">
        <v>981</v>
      </c>
      <c r="C508" s="29">
        <v>101905</v>
      </c>
      <c r="D508" s="75" t="s">
        <v>520</v>
      </c>
      <c r="E508" s="25" t="s">
        <v>12</v>
      </c>
      <c r="F508" s="241">
        <v>8</v>
      </c>
      <c r="G508" s="13">
        <v>227.26</v>
      </c>
      <c r="H508" s="12">
        <f>G508*F508</f>
        <v>1818.08</v>
      </c>
      <c r="I508" s="305"/>
      <c r="J508" s="248"/>
      <c r="K508" s="248"/>
      <c r="L508" s="248"/>
      <c r="M508" s="248"/>
      <c r="N508" s="248"/>
      <c r="O508" s="248"/>
      <c r="Q508" s="248"/>
      <c r="R508" s="354">
        <v>227.26</v>
      </c>
      <c r="S508" s="336">
        <f t="shared" si="47"/>
        <v>1818.08</v>
      </c>
    </row>
    <row r="509" spans="1:19" ht="22.5" x14ac:dyDescent="0.25">
      <c r="A509" s="265" t="s">
        <v>885</v>
      </c>
      <c r="B509" s="29" t="s">
        <v>981</v>
      </c>
      <c r="C509" s="29">
        <v>101908</v>
      </c>
      <c r="D509" s="75" t="s">
        <v>521</v>
      </c>
      <c r="E509" s="25" t="s">
        <v>12</v>
      </c>
      <c r="F509" s="241">
        <v>5</v>
      </c>
      <c r="G509" s="13">
        <v>220.78</v>
      </c>
      <c r="H509" s="12">
        <f>G509*F509</f>
        <v>1103.9000000000001</v>
      </c>
      <c r="I509" s="305"/>
      <c r="J509" s="248"/>
      <c r="K509" s="248"/>
      <c r="L509" s="248"/>
      <c r="M509" s="248"/>
      <c r="N509" s="248"/>
      <c r="O509" s="248"/>
      <c r="Q509" s="248"/>
      <c r="R509" s="354">
        <v>220.78</v>
      </c>
      <c r="S509" s="336">
        <f t="shared" si="47"/>
        <v>1103.9000000000001</v>
      </c>
    </row>
    <row r="510" spans="1:19" ht="22.5" x14ac:dyDescent="0.25">
      <c r="A510" s="265" t="s">
        <v>886</v>
      </c>
      <c r="B510" s="29" t="s">
        <v>981</v>
      </c>
      <c r="C510" s="29">
        <v>101907</v>
      </c>
      <c r="D510" s="75" t="s">
        <v>522</v>
      </c>
      <c r="E510" s="25" t="s">
        <v>12</v>
      </c>
      <c r="F510" s="241">
        <v>2</v>
      </c>
      <c r="G510" s="13">
        <v>704.54</v>
      </c>
      <c r="H510" s="12">
        <f>G510*F510</f>
        <v>1409.08</v>
      </c>
      <c r="I510" s="305"/>
      <c r="J510" s="248"/>
      <c r="K510" s="248"/>
      <c r="L510" s="248"/>
      <c r="M510" s="248"/>
      <c r="N510" s="248"/>
      <c r="O510" s="248"/>
      <c r="Q510" s="248"/>
      <c r="R510" s="354">
        <v>704.54</v>
      </c>
      <c r="S510" s="336">
        <f t="shared" si="47"/>
        <v>1409.08</v>
      </c>
    </row>
    <row r="511" spans="1:19" ht="22.5" x14ac:dyDescent="0.25">
      <c r="A511" s="265" t="s">
        <v>887</v>
      </c>
      <c r="B511" s="29" t="s">
        <v>981</v>
      </c>
      <c r="C511" s="29">
        <v>97599</v>
      </c>
      <c r="D511" s="75" t="s">
        <v>523</v>
      </c>
      <c r="E511" s="25" t="s">
        <v>12</v>
      </c>
      <c r="F511" s="74">
        <v>40</v>
      </c>
      <c r="G511" s="27">
        <v>28.67</v>
      </c>
      <c r="H511" s="12">
        <f>G511*F511</f>
        <v>1146.8000000000002</v>
      </c>
      <c r="I511" s="305"/>
      <c r="J511" s="248"/>
      <c r="K511" s="248"/>
      <c r="L511" s="248"/>
      <c r="M511" s="248"/>
      <c r="N511" s="248"/>
      <c r="O511" s="248"/>
      <c r="Q511" s="248"/>
      <c r="R511" s="354">
        <v>28.67</v>
      </c>
      <c r="S511" s="336">
        <f t="shared" si="47"/>
        <v>1146.8000000000002</v>
      </c>
    </row>
    <row r="512" spans="1:19" ht="22.5" x14ac:dyDescent="0.25">
      <c r="A512" s="265" t="s">
        <v>1126</v>
      </c>
      <c r="B512" s="29" t="s">
        <v>982</v>
      </c>
      <c r="C512" s="29" t="s">
        <v>1127</v>
      </c>
      <c r="D512" s="75" t="s">
        <v>1128</v>
      </c>
      <c r="E512" s="30" t="s">
        <v>6</v>
      </c>
      <c r="F512" s="241">
        <v>65</v>
      </c>
      <c r="G512" s="13">
        <v>382.16</v>
      </c>
      <c r="H512" s="12">
        <f>G512*F512</f>
        <v>24840.400000000001</v>
      </c>
      <c r="I512" s="305"/>
      <c r="J512" s="248"/>
      <c r="K512" s="248"/>
      <c r="L512" s="248"/>
      <c r="M512" s="248"/>
      <c r="N512" s="248"/>
      <c r="O512" s="248"/>
      <c r="Q512" s="248"/>
      <c r="R512" s="354">
        <v>382.16</v>
      </c>
      <c r="S512" s="336">
        <f t="shared" si="47"/>
        <v>24840.400000000001</v>
      </c>
    </row>
    <row r="513" spans="1:19" x14ac:dyDescent="0.25">
      <c r="A513" s="417" t="s">
        <v>927</v>
      </c>
      <c r="B513" s="418"/>
      <c r="C513" s="418"/>
      <c r="D513" s="418"/>
      <c r="E513" s="418"/>
      <c r="F513" s="418"/>
      <c r="G513" s="418"/>
      <c r="H513" s="32">
        <f>SUM(H493:H512)</f>
        <v>80501.510500000004</v>
      </c>
      <c r="I513" s="305"/>
      <c r="J513" s="248"/>
      <c r="K513" s="248"/>
      <c r="L513" s="248"/>
      <c r="M513" s="248"/>
      <c r="N513" s="248"/>
      <c r="O513" s="248"/>
      <c r="Q513" s="248"/>
      <c r="S513" s="337">
        <f>SUM(S493:S512)</f>
        <v>80501.510500000004</v>
      </c>
    </row>
    <row r="514" spans="1:19" x14ac:dyDescent="0.25">
      <c r="A514" s="458" t="s">
        <v>898</v>
      </c>
      <c r="B514" s="434"/>
      <c r="C514" s="434"/>
      <c r="D514" s="434"/>
      <c r="E514" s="434"/>
      <c r="F514" s="434"/>
      <c r="G514" s="434"/>
      <c r="H514" s="117">
        <f>H513</f>
        <v>80501.510500000004</v>
      </c>
      <c r="I514" s="305"/>
      <c r="J514" s="248"/>
      <c r="K514" s="248"/>
      <c r="L514" s="248"/>
      <c r="M514" s="248"/>
      <c r="N514" s="248"/>
      <c r="O514" s="248"/>
      <c r="Q514" s="248"/>
      <c r="S514" s="342">
        <f>SUM(S513)</f>
        <v>80501.510500000004</v>
      </c>
    </row>
    <row r="515" spans="1:19" x14ac:dyDescent="0.25">
      <c r="A515" s="265" t="s">
        <v>680</v>
      </c>
      <c r="B515" s="29"/>
      <c r="C515" s="164"/>
      <c r="D515" s="150" t="s">
        <v>1153</v>
      </c>
      <c r="E515" s="135"/>
      <c r="F515" s="380"/>
      <c r="G515" s="136"/>
      <c r="H515" s="137"/>
      <c r="I515" s="305"/>
      <c r="J515" s="248"/>
      <c r="K515" s="248"/>
      <c r="L515" s="248"/>
      <c r="M515" s="248"/>
      <c r="N515" s="248"/>
      <c r="O515" s="248"/>
      <c r="Q515" s="248"/>
      <c r="S515" s="336"/>
    </row>
    <row r="516" spans="1:19" ht="23.25" x14ac:dyDescent="0.25">
      <c r="A516" s="265" t="s">
        <v>681</v>
      </c>
      <c r="B516" s="29" t="s">
        <v>981</v>
      </c>
      <c r="C516" s="29">
        <v>92308</v>
      </c>
      <c r="D516" s="166" t="s">
        <v>418</v>
      </c>
      <c r="E516" s="124" t="s">
        <v>8</v>
      </c>
      <c r="F516" s="383">
        <v>37.130000000000003</v>
      </c>
      <c r="G516" s="148">
        <v>54.25</v>
      </c>
      <c r="H516" s="149">
        <f>G516*F516</f>
        <v>2014.3025000000002</v>
      </c>
      <c r="I516" s="305"/>
      <c r="J516" s="248"/>
      <c r="K516" s="248"/>
      <c r="L516" s="248"/>
      <c r="M516" s="248"/>
      <c r="N516" s="248"/>
      <c r="O516" s="248"/>
      <c r="Q516" s="248"/>
      <c r="R516" s="365">
        <v>54.25</v>
      </c>
      <c r="S516" s="336">
        <f t="shared" ref="S516:S531" si="49">R516*F516</f>
        <v>2014.3025000000002</v>
      </c>
    </row>
    <row r="517" spans="1:19" ht="23.25" x14ac:dyDescent="0.25">
      <c r="A517" s="265" t="s">
        <v>682</v>
      </c>
      <c r="B517" s="29" t="s">
        <v>981</v>
      </c>
      <c r="C517" s="29">
        <v>92309</v>
      </c>
      <c r="D517" s="234" t="s">
        <v>419</v>
      </c>
      <c r="E517" s="25" t="s">
        <v>8</v>
      </c>
      <c r="F517" s="241">
        <v>158.52000000000001</v>
      </c>
      <c r="G517" s="13">
        <v>116.44</v>
      </c>
      <c r="H517" s="14">
        <f>G517*F517</f>
        <v>18458.068800000001</v>
      </c>
      <c r="I517" s="305"/>
      <c r="J517" s="248"/>
      <c r="K517" s="248"/>
      <c r="L517" s="248"/>
      <c r="M517" s="248"/>
      <c r="N517" s="248"/>
      <c r="O517" s="248"/>
      <c r="Q517" s="248"/>
      <c r="R517" s="365">
        <v>116.44</v>
      </c>
      <c r="S517" s="336">
        <f t="shared" si="49"/>
        <v>18458.068800000001</v>
      </c>
    </row>
    <row r="518" spans="1:19" ht="23.25" x14ac:dyDescent="0.25">
      <c r="A518" s="265" t="s">
        <v>1142</v>
      </c>
      <c r="B518" s="29" t="s">
        <v>981</v>
      </c>
      <c r="C518" s="29">
        <v>92311</v>
      </c>
      <c r="D518" s="234" t="s">
        <v>420</v>
      </c>
      <c r="E518" s="25" t="s">
        <v>12</v>
      </c>
      <c r="F518" s="241">
        <v>8</v>
      </c>
      <c r="G518" s="13">
        <v>14.92</v>
      </c>
      <c r="H518" s="14">
        <f t="shared" ref="H518:H531" si="50">G518*F518</f>
        <v>119.36</v>
      </c>
      <c r="I518" s="305"/>
      <c r="J518" s="248"/>
      <c r="K518" s="248"/>
      <c r="L518" s="248"/>
      <c r="M518" s="248"/>
      <c r="N518" s="248"/>
      <c r="O518" s="248"/>
      <c r="Q518" s="248"/>
      <c r="R518" s="354">
        <v>14.92</v>
      </c>
      <c r="S518" s="336">
        <f t="shared" si="49"/>
        <v>119.36</v>
      </c>
    </row>
    <row r="519" spans="1:19" ht="23.25" x14ac:dyDescent="0.25">
      <c r="A519" s="265" t="s">
        <v>1143</v>
      </c>
      <c r="B519" s="29" t="s">
        <v>981</v>
      </c>
      <c r="C519" s="29">
        <v>92312</v>
      </c>
      <c r="D519" s="234" t="s">
        <v>546</v>
      </c>
      <c r="E519" s="25" t="s">
        <v>12</v>
      </c>
      <c r="F519" s="241">
        <v>32</v>
      </c>
      <c r="G519" s="13">
        <v>24.03</v>
      </c>
      <c r="H519" s="14">
        <f t="shared" si="50"/>
        <v>768.96</v>
      </c>
      <c r="I519" s="305"/>
      <c r="J519" s="248"/>
      <c r="K519" s="248"/>
      <c r="L519" s="248"/>
      <c r="M519" s="248"/>
      <c r="N519" s="248"/>
      <c r="O519" s="248"/>
      <c r="Q519" s="248"/>
      <c r="R519" s="354">
        <v>24.03</v>
      </c>
      <c r="S519" s="336">
        <f t="shared" si="49"/>
        <v>768.96</v>
      </c>
    </row>
    <row r="520" spans="1:19" ht="23.25" x14ac:dyDescent="0.25">
      <c r="A520" s="265" t="s">
        <v>1144</v>
      </c>
      <c r="B520" s="29" t="s">
        <v>981</v>
      </c>
      <c r="C520" s="29">
        <v>93057</v>
      </c>
      <c r="D520" s="234" t="s">
        <v>421</v>
      </c>
      <c r="E520" s="25" t="s">
        <v>12</v>
      </c>
      <c r="F520" s="241">
        <v>5</v>
      </c>
      <c r="G520" s="13">
        <v>14.85</v>
      </c>
      <c r="H520" s="14">
        <f t="shared" si="50"/>
        <v>74.25</v>
      </c>
      <c r="I520" s="305"/>
      <c r="J520" s="248"/>
      <c r="K520" s="248"/>
      <c r="L520" s="248"/>
      <c r="M520" s="248"/>
      <c r="N520" s="248"/>
      <c r="O520" s="248"/>
      <c r="Q520" s="248"/>
      <c r="R520" s="365">
        <v>14.85</v>
      </c>
      <c r="S520" s="336">
        <f t="shared" si="49"/>
        <v>74.25</v>
      </c>
    </row>
    <row r="521" spans="1:19" ht="23.25" x14ac:dyDescent="0.25">
      <c r="A521" s="265" t="s">
        <v>1145</v>
      </c>
      <c r="B521" s="29" t="s">
        <v>981</v>
      </c>
      <c r="C521" s="29">
        <v>92318</v>
      </c>
      <c r="D521" s="234" t="s">
        <v>422</v>
      </c>
      <c r="E521" s="25" t="s">
        <v>12</v>
      </c>
      <c r="F521" s="241">
        <v>12</v>
      </c>
      <c r="G521" s="13">
        <v>31.76</v>
      </c>
      <c r="H521" s="14">
        <f t="shared" si="50"/>
        <v>381.12</v>
      </c>
      <c r="I521" s="305"/>
      <c r="J521" s="248"/>
      <c r="K521" s="248"/>
      <c r="L521" s="248"/>
      <c r="M521" s="248"/>
      <c r="N521" s="248"/>
      <c r="O521" s="248"/>
      <c r="Q521" s="248"/>
      <c r="R521" s="354">
        <v>31.76</v>
      </c>
      <c r="S521" s="336">
        <f t="shared" si="49"/>
        <v>381.12</v>
      </c>
    </row>
    <row r="522" spans="1:19" ht="23.25" x14ac:dyDescent="0.25">
      <c r="A522" s="265" t="s">
        <v>1146</v>
      </c>
      <c r="B522" s="29" t="s">
        <v>1155</v>
      </c>
      <c r="C522" s="29">
        <v>8696</v>
      </c>
      <c r="D522" s="234" t="s">
        <v>1156</v>
      </c>
      <c r="E522" s="25" t="s">
        <v>12</v>
      </c>
      <c r="F522" s="241">
        <v>2</v>
      </c>
      <c r="G522" s="13">
        <v>1953.07</v>
      </c>
      <c r="H522" s="14">
        <f t="shared" si="50"/>
        <v>3906.14</v>
      </c>
      <c r="I522" s="305"/>
      <c r="J522" s="248"/>
      <c r="K522" s="248"/>
      <c r="L522" s="248"/>
      <c r="M522" s="248"/>
      <c r="N522" s="248"/>
      <c r="O522" s="248"/>
      <c r="Q522" s="248"/>
      <c r="R522" s="354">
        <f>G522*1.03</f>
        <v>2011.6621</v>
      </c>
      <c r="S522" s="336">
        <f t="shared" si="49"/>
        <v>4023.3242</v>
      </c>
    </row>
    <row r="523" spans="1:19" ht="23.25" x14ac:dyDescent="0.25">
      <c r="A523" s="265" t="s">
        <v>1146</v>
      </c>
      <c r="B523" s="29" t="s">
        <v>1155</v>
      </c>
      <c r="C523" s="29">
        <v>8620</v>
      </c>
      <c r="D523" s="234" t="s">
        <v>1157</v>
      </c>
      <c r="E523" s="25" t="s">
        <v>12</v>
      </c>
      <c r="F523" s="241">
        <v>2</v>
      </c>
      <c r="G523" s="13">
        <v>2199.14</v>
      </c>
      <c r="H523" s="14">
        <f>G523*F523</f>
        <v>4398.28</v>
      </c>
      <c r="I523" s="305"/>
      <c r="J523" s="248"/>
      <c r="K523" s="248"/>
      <c r="L523" s="248"/>
      <c r="M523" s="248"/>
      <c r="N523" s="248"/>
      <c r="O523" s="248"/>
      <c r="Q523" s="248"/>
      <c r="R523" s="354">
        <f>G523*1.03</f>
        <v>2265.1142</v>
      </c>
      <c r="S523" s="336">
        <f t="shared" si="49"/>
        <v>4530.2284</v>
      </c>
    </row>
    <row r="524" spans="1:19" ht="23.25" x14ac:dyDescent="0.25">
      <c r="A524" s="265" t="s">
        <v>1146</v>
      </c>
      <c r="B524" s="29" t="s">
        <v>1155</v>
      </c>
      <c r="C524" s="29">
        <v>8252</v>
      </c>
      <c r="D524" s="234" t="s">
        <v>1158</v>
      </c>
      <c r="E524" s="25" t="s">
        <v>12</v>
      </c>
      <c r="F524" s="241">
        <v>2</v>
      </c>
      <c r="G524" s="13">
        <v>2820.26</v>
      </c>
      <c r="H524" s="14">
        <f>G524*F524</f>
        <v>5640.52</v>
      </c>
      <c r="I524" s="305"/>
      <c r="J524" s="248"/>
      <c r="K524" s="248"/>
      <c r="L524" s="248"/>
      <c r="M524" s="248"/>
      <c r="N524" s="248"/>
      <c r="O524" s="248"/>
      <c r="Q524" s="248"/>
      <c r="R524" s="354">
        <f>G524*1.03</f>
        <v>2904.8678000000004</v>
      </c>
      <c r="S524" s="336">
        <f t="shared" si="49"/>
        <v>5809.7356000000009</v>
      </c>
    </row>
    <row r="525" spans="1:19" ht="23.25" x14ac:dyDescent="0.25">
      <c r="A525" s="265" t="s">
        <v>1146</v>
      </c>
      <c r="B525" s="29" t="s">
        <v>982</v>
      </c>
      <c r="C525" s="29" t="s">
        <v>1109</v>
      </c>
      <c r="D525" s="234" t="s">
        <v>1108</v>
      </c>
      <c r="E525" s="25" t="s">
        <v>12</v>
      </c>
      <c r="F525" s="241">
        <v>3</v>
      </c>
      <c r="G525" s="13">
        <v>85.33</v>
      </c>
      <c r="H525" s="14">
        <f>G525*F525</f>
        <v>255.99</v>
      </c>
      <c r="I525" s="305"/>
      <c r="J525" s="248"/>
      <c r="K525" s="248"/>
      <c r="L525" s="248"/>
      <c r="M525" s="248"/>
      <c r="N525" s="248"/>
      <c r="O525" s="248"/>
      <c r="Q525" s="248"/>
      <c r="R525" s="354">
        <v>85.33</v>
      </c>
      <c r="S525" s="336">
        <f t="shared" si="49"/>
        <v>255.99</v>
      </c>
    </row>
    <row r="526" spans="1:19" ht="23.25" x14ac:dyDescent="0.25">
      <c r="A526" s="265" t="s">
        <v>1146</v>
      </c>
      <c r="B526" s="29" t="s">
        <v>1155</v>
      </c>
      <c r="C526" s="29">
        <v>13100</v>
      </c>
      <c r="D526" s="234" t="s">
        <v>1164</v>
      </c>
      <c r="E526" s="25" t="s">
        <v>12</v>
      </c>
      <c r="F526" s="241">
        <v>2</v>
      </c>
      <c r="G526" s="13">
        <v>1947.81</v>
      </c>
      <c r="H526" s="14">
        <f>G526*F526</f>
        <v>3895.62</v>
      </c>
      <c r="I526" s="305"/>
      <c r="J526" s="248"/>
      <c r="K526" s="248"/>
      <c r="L526" s="248"/>
      <c r="M526" s="248"/>
      <c r="N526" s="248"/>
      <c r="O526" s="248"/>
      <c r="Q526" s="248"/>
      <c r="R526" s="354">
        <f t="shared" ref="R526:R531" si="51">G526*1.03</f>
        <v>2006.2443000000001</v>
      </c>
      <c r="S526" s="336">
        <f t="shared" si="49"/>
        <v>4012.4886000000001</v>
      </c>
    </row>
    <row r="527" spans="1:19" x14ac:dyDescent="0.25">
      <c r="A527" s="265" t="s">
        <v>1146</v>
      </c>
      <c r="B527" s="29" t="s">
        <v>1155</v>
      </c>
      <c r="C527" s="29">
        <v>6348</v>
      </c>
      <c r="D527" s="234" t="s">
        <v>1159</v>
      </c>
      <c r="E527" s="25" t="s">
        <v>12</v>
      </c>
      <c r="F527" s="241">
        <v>5</v>
      </c>
      <c r="G527" s="13">
        <v>524.94000000000005</v>
      </c>
      <c r="H527" s="14">
        <f>G527*F527</f>
        <v>2624.7000000000003</v>
      </c>
      <c r="I527" s="305"/>
      <c r="J527" s="248"/>
      <c r="K527" s="248"/>
      <c r="L527" s="248"/>
      <c r="M527" s="248"/>
      <c r="N527" s="248"/>
      <c r="O527" s="248"/>
      <c r="Q527" s="248"/>
      <c r="R527" s="354">
        <f t="shared" si="51"/>
        <v>540.68820000000005</v>
      </c>
      <c r="S527" s="336">
        <f t="shared" si="49"/>
        <v>2703.4410000000003</v>
      </c>
    </row>
    <row r="528" spans="1:19" ht="23.25" x14ac:dyDescent="0.25">
      <c r="A528" s="265" t="s">
        <v>1147</v>
      </c>
      <c r="B528" s="8" t="s">
        <v>1155</v>
      </c>
      <c r="C528" s="8">
        <v>8511</v>
      </c>
      <c r="D528" s="18" t="s">
        <v>1160</v>
      </c>
      <c r="E528" s="25" t="s">
        <v>12</v>
      </c>
      <c r="F528" s="241">
        <v>3</v>
      </c>
      <c r="G528" s="13">
        <v>507.74</v>
      </c>
      <c r="H528" s="242">
        <f t="shared" si="50"/>
        <v>1523.22</v>
      </c>
      <c r="I528" s="310"/>
      <c r="J528" s="311"/>
      <c r="K528" s="311"/>
      <c r="L528" s="311"/>
      <c r="M528" s="311"/>
      <c r="N528" s="311"/>
      <c r="O528" s="311"/>
      <c r="P528" s="311"/>
      <c r="Q528" s="311"/>
      <c r="R528" s="369">
        <f t="shared" si="51"/>
        <v>522.97220000000004</v>
      </c>
      <c r="S528" s="336">
        <f t="shared" si="49"/>
        <v>1568.9166</v>
      </c>
    </row>
    <row r="529" spans="1:19" x14ac:dyDescent="0.25">
      <c r="A529" s="265" t="s">
        <v>1148</v>
      </c>
      <c r="B529" s="8" t="s">
        <v>1155</v>
      </c>
      <c r="C529" s="22" t="s">
        <v>1161</v>
      </c>
      <c r="D529" s="234" t="s">
        <v>1163</v>
      </c>
      <c r="E529" s="25" t="s">
        <v>12</v>
      </c>
      <c r="F529" s="241">
        <v>6</v>
      </c>
      <c r="G529" s="13">
        <v>4257.18</v>
      </c>
      <c r="H529" s="14">
        <f t="shared" si="50"/>
        <v>25543.08</v>
      </c>
      <c r="I529" s="305"/>
      <c r="J529" s="248"/>
      <c r="K529" s="248"/>
      <c r="L529" s="248"/>
      <c r="M529" s="248"/>
      <c r="N529" s="248"/>
      <c r="O529" s="248"/>
      <c r="Q529" s="248"/>
      <c r="R529" s="354">
        <f t="shared" si="51"/>
        <v>4384.8954000000003</v>
      </c>
      <c r="S529" s="336">
        <f t="shared" si="49"/>
        <v>26309.3724</v>
      </c>
    </row>
    <row r="530" spans="1:19" x14ac:dyDescent="0.25">
      <c r="A530" s="265" t="s">
        <v>1149</v>
      </c>
      <c r="B530" s="8" t="s">
        <v>1155</v>
      </c>
      <c r="C530" s="8">
        <v>9428</v>
      </c>
      <c r="D530" s="234" t="s">
        <v>1162</v>
      </c>
      <c r="E530" s="25" t="s">
        <v>12</v>
      </c>
      <c r="F530" s="241">
        <v>6</v>
      </c>
      <c r="G530" s="13">
        <v>4035.85</v>
      </c>
      <c r="H530" s="14">
        <f t="shared" si="50"/>
        <v>24215.1</v>
      </c>
      <c r="I530" s="305"/>
      <c r="J530" s="248"/>
      <c r="K530" s="248"/>
      <c r="L530" s="248"/>
      <c r="M530" s="248"/>
      <c r="N530" s="248"/>
      <c r="O530" s="248"/>
      <c r="Q530" s="248"/>
      <c r="R530" s="354">
        <f t="shared" si="51"/>
        <v>4156.9255000000003</v>
      </c>
      <c r="S530" s="336">
        <f t="shared" si="49"/>
        <v>24941.553</v>
      </c>
    </row>
    <row r="531" spans="1:19" x14ac:dyDescent="0.25">
      <c r="A531" s="392" t="s">
        <v>1150</v>
      </c>
      <c r="B531" s="393" t="s">
        <v>1155</v>
      </c>
      <c r="C531" s="393">
        <v>9437</v>
      </c>
      <c r="D531" s="394" t="s">
        <v>1165</v>
      </c>
      <c r="E531" s="395" t="s">
        <v>12</v>
      </c>
      <c r="F531" s="396">
        <v>6</v>
      </c>
      <c r="G531" s="397">
        <v>4687.09</v>
      </c>
      <c r="H531" s="398">
        <f t="shared" si="50"/>
        <v>28122.54</v>
      </c>
      <c r="I531" s="305"/>
      <c r="J531" s="248"/>
      <c r="K531" s="248"/>
      <c r="L531" s="248"/>
      <c r="M531" s="248"/>
      <c r="N531" s="248"/>
      <c r="O531" s="248"/>
      <c r="Q531" s="248"/>
      <c r="R531" s="354">
        <f t="shared" si="51"/>
        <v>4827.7026999999998</v>
      </c>
      <c r="S531" s="336">
        <f t="shared" si="49"/>
        <v>28966.216199999999</v>
      </c>
    </row>
    <row r="532" spans="1:19" x14ac:dyDescent="0.25">
      <c r="A532" s="417" t="s">
        <v>928</v>
      </c>
      <c r="B532" s="418"/>
      <c r="C532" s="418"/>
      <c r="D532" s="418"/>
      <c r="E532" s="418"/>
      <c r="F532" s="418"/>
      <c r="G532" s="418"/>
      <c r="H532" s="401">
        <f>SUM(H516:H531)</f>
        <v>121941.2513</v>
      </c>
      <c r="I532" s="400"/>
      <c r="J532" s="400"/>
      <c r="K532" s="400"/>
      <c r="L532" s="400"/>
      <c r="M532" s="400"/>
      <c r="N532" s="248"/>
      <c r="O532" s="248"/>
      <c r="Q532" s="248"/>
      <c r="S532" s="336">
        <f>SUM(S516:S531)</f>
        <v>124937.32729999999</v>
      </c>
    </row>
    <row r="533" spans="1:19" x14ac:dyDescent="0.25">
      <c r="A533" s="441" t="s">
        <v>1154</v>
      </c>
      <c r="B533" s="442"/>
      <c r="C533" s="442"/>
      <c r="D533" s="442"/>
      <c r="E533" s="442"/>
      <c r="F533" s="442"/>
      <c r="G533" s="442"/>
      <c r="H533" s="399">
        <f>SUM(H532:H532)</f>
        <v>121941.2513</v>
      </c>
      <c r="I533" s="305"/>
      <c r="J533" s="248"/>
      <c r="K533" s="248"/>
      <c r="L533" s="248"/>
      <c r="M533" s="248"/>
      <c r="N533" s="248"/>
      <c r="O533" s="248"/>
      <c r="Q533" s="248"/>
      <c r="S533" s="343">
        <f>SUM(S532:S532)</f>
        <v>124937.32729999999</v>
      </c>
    </row>
    <row r="534" spans="1:19" x14ac:dyDescent="0.25">
      <c r="A534" s="312" t="s">
        <v>683</v>
      </c>
      <c r="B534" s="175"/>
      <c r="C534" s="176"/>
      <c r="D534" s="177" t="s">
        <v>18</v>
      </c>
      <c r="E534" s="178"/>
      <c r="F534" s="386"/>
      <c r="G534" s="178"/>
      <c r="H534" s="179"/>
      <c r="I534" s="305"/>
      <c r="J534" s="248"/>
      <c r="K534" s="248"/>
      <c r="L534" s="248"/>
      <c r="M534" s="248"/>
      <c r="N534" s="248"/>
      <c r="O534" s="248"/>
      <c r="Q534" s="248"/>
      <c r="S534" s="336"/>
    </row>
    <row r="535" spans="1:19" x14ac:dyDescent="0.25">
      <c r="A535" s="313" t="s">
        <v>1129</v>
      </c>
      <c r="B535" s="29" t="s">
        <v>981</v>
      </c>
      <c r="C535" s="29">
        <v>98504</v>
      </c>
      <c r="D535" s="171" t="s">
        <v>154</v>
      </c>
      <c r="E535" s="111" t="s">
        <v>6</v>
      </c>
      <c r="F535" s="240">
        <v>82.92</v>
      </c>
      <c r="G535" s="172">
        <v>16.18</v>
      </c>
      <c r="H535" s="147">
        <f>G535*F535</f>
        <v>1341.6456000000001</v>
      </c>
      <c r="I535" s="305"/>
      <c r="J535" s="248"/>
      <c r="K535" s="248"/>
      <c r="L535" s="248"/>
      <c r="M535" s="248"/>
      <c r="N535" s="248"/>
      <c r="O535" s="248"/>
      <c r="Q535" s="248"/>
      <c r="R535" s="354">
        <v>16.18</v>
      </c>
      <c r="S535" s="336">
        <f>R535*F535</f>
        <v>1341.6456000000001</v>
      </c>
    </row>
    <row r="536" spans="1:19" ht="22.5" x14ac:dyDescent="0.25">
      <c r="A536" s="314" t="s">
        <v>1139</v>
      </c>
      <c r="B536" s="29" t="s">
        <v>981</v>
      </c>
      <c r="C536" s="1">
        <v>98510</v>
      </c>
      <c r="D536" s="68" t="s">
        <v>528</v>
      </c>
      <c r="E536" s="25" t="s">
        <v>12</v>
      </c>
      <c r="F536" s="74">
        <v>15</v>
      </c>
      <c r="G536" s="27">
        <v>75.819999999999993</v>
      </c>
      <c r="H536" s="74">
        <f>G536*F536</f>
        <v>1137.3</v>
      </c>
      <c r="I536" s="315"/>
      <c r="J536" s="290"/>
      <c r="K536" s="316"/>
      <c r="L536" s="316"/>
      <c r="M536" s="316"/>
      <c r="N536" s="316"/>
      <c r="O536" s="316"/>
      <c r="P536" s="316"/>
      <c r="Q536" s="316"/>
      <c r="R536" s="354">
        <v>75.819999999999993</v>
      </c>
      <c r="S536" s="336">
        <f>R536*F536</f>
        <v>1137.3</v>
      </c>
    </row>
    <row r="537" spans="1:19" x14ac:dyDescent="0.25">
      <c r="A537" s="417" t="s">
        <v>928</v>
      </c>
      <c r="B537" s="418"/>
      <c r="C537" s="418"/>
      <c r="D537" s="418"/>
      <c r="E537" s="418"/>
      <c r="F537" s="418"/>
      <c r="G537" s="418"/>
      <c r="H537" s="32">
        <f>H535+H536</f>
        <v>2478.9456</v>
      </c>
      <c r="I537" s="305"/>
      <c r="J537" s="317"/>
      <c r="K537" s="248"/>
      <c r="L537" s="248"/>
      <c r="M537" s="248"/>
      <c r="N537" s="248"/>
      <c r="O537" s="248"/>
      <c r="Q537" s="248"/>
      <c r="S537" s="338">
        <f>S535+S536</f>
        <v>2478.9456</v>
      </c>
    </row>
    <row r="538" spans="1:19" x14ac:dyDescent="0.25">
      <c r="A538" s="432" t="s">
        <v>1151</v>
      </c>
      <c r="B538" s="433"/>
      <c r="C538" s="433"/>
      <c r="D538" s="434"/>
      <c r="E538" s="434"/>
      <c r="F538" s="434"/>
      <c r="G538" s="434"/>
      <c r="H538" s="117">
        <f>H537</f>
        <v>2478.9456</v>
      </c>
      <c r="I538" s="305"/>
      <c r="J538" s="248"/>
      <c r="K538" s="248"/>
      <c r="L538" s="248"/>
      <c r="M538" s="248"/>
      <c r="N538" s="248"/>
      <c r="O538" s="248"/>
      <c r="Q538" s="248"/>
      <c r="S538" s="342">
        <f>SUM(S537)</f>
        <v>2478.9456</v>
      </c>
    </row>
    <row r="539" spans="1:19" s="243" customFormat="1" x14ac:dyDescent="0.25">
      <c r="A539" s="313" t="s">
        <v>1140</v>
      </c>
      <c r="B539" s="1"/>
      <c r="C539" s="116"/>
      <c r="D539" s="235" t="s">
        <v>155</v>
      </c>
      <c r="E539" s="173"/>
      <c r="F539" s="387"/>
      <c r="G539" s="174"/>
      <c r="H539" s="137"/>
      <c r="I539" s="305"/>
      <c r="J539" s="248"/>
      <c r="K539" s="248"/>
      <c r="L539" s="248"/>
      <c r="M539" s="248"/>
      <c r="N539" s="248"/>
      <c r="O539" s="248"/>
      <c r="P539" s="248"/>
      <c r="Q539" s="248"/>
      <c r="R539" s="354"/>
      <c r="S539" s="336"/>
    </row>
    <row r="540" spans="1:19" ht="22.5" x14ac:dyDescent="0.25">
      <c r="A540" s="314" t="s">
        <v>1141</v>
      </c>
      <c r="B540" s="1" t="s">
        <v>982</v>
      </c>
      <c r="C540" s="1" t="s">
        <v>1130</v>
      </c>
      <c r="D540" s="239" t="s">
        <v>1131</v>
      </c>
      <c r="E540" s="119" t="s">
        <v>6</v>
      </c>
      <c r="F540" s="240">
        <v>2591.7600000000002</v>
      </c>
      <c r="G540" s="172">
        <v>14.25</v>
      </c>
      <c r="H540" s="240">
        <f>G540*F540</f>
        <v>36932.58</v>
      </c>
      <c r="I540" s="315"/>
      <c r="J540" s="316"/>
      <c r="K540" s="316"/>
      <c r="L540" s="316"/>
      <c r="M540" s="316"/>
      <c r="N540" s="316"/>
      <c r="O540" s="316"/>
      <c r="P540" s="316"/>
      <c r="Q540" s="316"/>
      <c r="R540" s="354">
        <v>14.25</v>
      </c>
      <c r="S540" s="336">
        <f>R540*F540</f>
        <v>36932.58</v>
      </c>
    </row>
    <row r="541" spans="1:19" x14ac:dyDescent="0.25">
      <c r="A541" s="417" t="s">
        <v>929</v>
      </c>
      <c r="B541" s="418"/>
      <c r="C541" s="418"/>
      <c r="D541" s="418"/>
      <c r="E541" s="418"/>
      <c r="F541" s="418"/>
      <c r="G541" s="418"/>
      <c r="H541" s="32">
        <f>H540</f>
        <v>36932.58</v>
      </c>
      <c r="I541" s="305"/>
      <c r="J541" s="317"/>
      <c r="K541" s="248"/>
      <c r="L541" s="248"/>
      <c r="M541" s="248"/>
      <c r="N541" s="248"/>
      <c r="O541" s="248"/>
      <c r="Q541" s="248"/>
      <c r="S541" s="337">
        <f>SUM(S540)</f>
        <v>36932.58</v>
      </c>
    </row>
    <row r="542" spans="1:19" x14ac:dyDescent="0.25">
      <c r="A542" s="432" t="s">
        <v>1152</v>
      </c>
      <c r="B542" s="433"/>
      <c r="C542" s="433"/>
      <c r="D542" s="433"/>
      <c r="E542" s="433"/>
      <c r="F542" s="433"/>
      <c r="G542" s="433"/>
      <c r="H542" s="7">
        <f>H541</f>
        <v>36932.58</v>
      </c>
      <c r="I542" s="305"/>
      <c r="J542" s="317"/>
      <c r="K542" s="248"/>
      <c r="L542" s="248"/>
      <c r="M542" s="248"/>
      <c r="N542" s="248"/>
      <c r="O542" s="248"/>
      <c r="Q542" s="248"/>
      <c r="S542" s="342">
        <f>SUM(S541)</f>
        <v>36932.58</v>
      </c>
    </row>
    <row r="543" spans="1:19" ht="15.75" thickBot="1" x14ac:dyDescent="0.3">
      <c r="A543" s="432" t="s">
        <v>949</v>
      </c>
      <c r="B543" s="433"/>
      <c r="C543" s="433"/>
      <c r="D543" s="433"/>
      <c r="E543" s="433"/>
      <c r="F543" s="433"/>
      <c r="G543" s="433"/>
      <c r="H543" s="7">
        <f>H16+H22+H28+H64+H98+H106+H118+H144+H149+H157+H183+H190+H197+H219+H373+H455+H472+H491+H514+H533+H538+H542</f>
        <v>9498782.1040000021</v>
      </c>
      <c r="I543" s="305"/>
      <c r="J543" s="248"/>
      <c r="K543" s="248"/>
      <c r="L543" s="248"/>
      <c r="M543" s="248"/>
      <c r="N543" s="248"/>
      <c r="O543" s="248"/>
      <c r="Q543" s="248"/>
      <c r="R543" s="459">
        <f>SUM(S541+S533+S537+S513+S490+S471+S454+S372+S357+S348+S329+S312+S268+S218+S214+S211+S207+S203+S196+S189+S182+S175+S168+S164+S156+S148+S143+S133+S117+S105+S102+S97+S84+S74+S63+S47+S35+S27+S21+S15)</f>
        <v>9503247.6192680001</v>
      </c>
      <c r="S543" s="460"/>
    </row>
    <row r="544" spans="1:19" x14ac:dyDescent="0.25">
      <c r="A544" s="443" t="s">
        <v>156</v>
      </c>
      <c r="B544" s="444"/>
      <c r="C544" s="444"/>
      <c r="D544" s="444"/>
      <c r="E544" s="444"/>
      <c r="F544" s="444"/>
      <c r="G544" s="447">
        <f ca="1">H543*BDI!S32</f>
        <v>1933002.1581640004</v>
      </c>
      <c r="H544" s="448"/>
      <c r="I544" s="305"/>
      <c r="J544" s="248"/>
      <c r="K544" s="248"/>
      <c r="L544" s="248"/>
      <c r="M544" s="248"/>
      <c r="N544" s="248"/>
      <c r="O544" s="248"/>
      <c r="Q544" s="248"/>
      <c r="R544" s="411">
        <f>S7*100</f>
        <v>26.35</v>
      </c>
      <c r="S544" s="412"/>
    </row>
    <row r="545" spans="1:28" ht="15.75" thickBot="1" x14ac:dyDescent="0.3">
      <c r="A545" s="443"/>
      <c r="B545" s="444"/>
      <c r="C545" s="444"/>
      <c r="D545" s="444"/>
      <c r="E545" s="444"/>
      <c r="F545" s="444"/>
      <c r="G545" s="451"/>
      <c r="H545" s="452"/>
      <c r="I545" s="318"/>
      <c r="J545" s="248"/>
      <c r="K545" s="248"/>
      <c r="L545" s="248"/>
      <c r="M545" s="248"/>
      <c r="N545" s="248"/>
      <c r="O545" s="248"/>
      <c r="Q545" s="248"/>
      <c r="R545" s="413"/>
      <c r="S545" s="414"/>
    </row>
    <row r="546" spans="1:28" s="238" customFormat="1" ht="30" customHeight="1" x14ac:dyDescent="0.25">
      <c r="A546" s="443" t="s">
        <v>22</v>
      </c>
      <c r="B546" s="444"/>
      <c r="C546" s="444"/>
      <c r="D546" s="444"/>
      <c r="E546" s="444"/>
      <c r="F546" s="444"/>
      <c r="G546" s="447">
        <f ca="1">H543+G544</f>
        <v>11431784.262164002</v>
      </c>
      <c r="H546" s="448"/>
      <c r="I546" s="305"/>
      <c r="J546" s="248"/>
      <c r="K546" s="248"/>
      <c r="L546" s="248"/>
      <c r="M546" s="248"/>
      <c r="N546" s="248"/>
      <c r="O546" s="248"/>
      <c r="P546" s="248"/>
      <c r="Q546" s="248"/>
      <c r="R546" s="407">
        <f>R543*S7+R543</f>
        <v>12007353.366945118</v>
      </c>
      <c r="S546" s="408"/>
    </row>
    <row r="547" spans="1:28" ht="14.25" customHeight="1" thickBot="1" x14ac:dyDescent="0.3">
      <c r="A547" s="445"/>
      <c r="B547" s="446"/>
      <c r="C547" s="446"/>
      <c r="D547" s="446"/>
      <c r="E547" s="446"/>
      <c r="F547" s="446"/>
      <c r="G547" s="449"/>
      <c r="H547" s="450"/>
      <c r="I547" s="319"/>
      <c r="J547" s="320"/>
      <c r="K547" s="320"/>
      <c r="L547" s="320"/>
      <c r="M547" s="320"/>
      <c r="N547" s="320"/>
      <c r="O547" s="320"/>
      <c r="Q547" s="320"/>
      <c r="R547" s="409"/>
      <c r="S547" s="410"/>
    </row>
    <row r="548" spans="1:28" x14ac:dyDescent="0.25">
      <c r="R548" s="360"/>
      <c r="S548" s="339"/>
    </row>
    <row r="549" spans="1:28" x14ac:dyDescent="0.25">
      <c r="A549" s="344"/>
      <c r="B549" s="344"/>
      <c r="C549" s="345"/>
      <c r="D549" s="346"/>
      <c r="E549" s="347"/>
      <c r="F549" s="344"/>
      <c r="R549" s="360"/>
      <c r="S549" s="339"/>
    </row>
    <row r="550" spans="1:28" s="238" customFormat="1" ht="23.25" customHeight="1" x14ac:dyDescent="0.25">
      <c r="A550" s="248"/>
      <c r="B550" s="248"/>
      <c r="C550" s="248"/>
      <c r="D550" s="248"/>
      <c r="E550" s="248"/>
      <c r="F550" s="308"/>
      <c r="G550"/>
      <c r="H550"/>
      <c r="I550" s="201"/>
      <c r="J550"/>
      <c r="K550"/>
      <c r="L550"/>
      <c r="M550"/>
      <c r="N550"/>
      <c r="O550"/>
      <c r="P550" s="248"/>
      <c r="Q550"/>
      <c r="R550" s="360"/>
      <c r="S550" s="339"/>
    </row>
    <row r="551" spans="1:28" ht="14.25" customHeight="1" x14ac:dyDescent="0.25">
      <c r="A551" s="248"/>
      <c r="B551" s="248"/>
      <c r="C551" s="248"/>
      <c r="D551" s="248"/>
      <c r="E551" s="248"/>
      <c r="F551" s="308"/>
      <c r="R551" s="360"/>
      <c r="S551" s="339"/>
    </row>
    <row r="552" spans="1:28" x14ac:dyDescent="0.25">
      <c r="R552" s="360"/>
      <c r="S552" s="339"/>
    </row>
    <row r="553" spans="1:28" x14ac:dyDescent="0.25">
      <c r="R553" s="360"/>
      <c r="S553" s="339"/>
      <c r="AB553" s="223"/>
    </row>
    <row r="554" spans="1:28" ht="15" customHeight="1" x14ac:dyDescent="0.25">
      <c r="R554" s="360"/>
      <c r="S554" s="339"/>
    </row>
    <row r="555" spans="1:28" ht="15" customHeight="1" x14ac:dyDescent="0.25">
      <c r="R555" s="360"/>
      <c r="S555" s="339"/>
    </row>
    <row r="556" spans="1:28" ht="15" customHeight="1" x14ac:dyDescent="0.25">
      <c r="R556" s="360"/>
      <c r="S556" s="339"/>
    </row>
    <row r="557" spans="1:28" ht="15" customHeight="1" x14ac:dyDescent="0.25">
      <c r="R557" s="360"/>
      <c r="S557" s="339"/>
    </row>
    <row r="558" spans="1:28" x14ac:dyDescent="0.25">
      <c r="R558" s="360"/>
      <c r="S558" s="339"/>
    </row>
    <row r="559" spans="1:28" x14ac:dyDescent="0.25">
      <c r="R559" s="360"/>
      <c r="S559" s="339"/>
    </row>
    <row r="560" spans="1:28" x14ac:dyDescent="0.25">
      <c r="R560" s="360"/>
      <c r="S560" s="339"/>
    </row>
    <row r="561" spans="18:19" x14ac:dyDescent="0.25">
      <c r="R561" s="360"/>
      <c r="S561" s="339"/>
    </row>
    <row r="562" spans="18:19" x14ac:dyDescent="0.25">
      <c r="R562" s="360"/>
      <c r="S562" s="339"/>
    </row>
    <row r="563" spans="18:19" x14ac:dyDescent="0.25">
      <c r="R563" s="360"/>
      <c r="S563" s="339"/>
    </row>
    <row r="564" spans="18:19" x14ac:dyDescent="0.25">
      <c r="R564" s="360"/>
      <c r="S564" s="339"/>
    </row>
    <row r="565" spans="18:19" x14ac:dyDescent="0.25">
      <c r="R565" s="360"/>
      <c r="S565" s="339"/>
    </row>
    <row r="566" spans="18:19" x14ac:dyDescent="0.25">
      <c r="R566" s="360"/>
      <c r="S566" s="339"/>
    </row>
    <row r="567" spans="18:19" x14ac:dyDescent="0.25">
      <c r="R567" s="360"/>
      <c r="S567" s="339"/>
    </row>
    <row r="568" spans="18:19" x14ac:dyDescent="0.25">
      <c r="R568" s="360"/>
      <c r="S568" s="339"/>
    </row>
    <row r="569" spans="18:19" x14ac:dyDescent="0.25">
      <c r="R569" s="360"/>
      <c r="S569" s="339"/>
    </row>
    <row r="570" spans="18:19" x14ac:dyDescent="0.25">
      <c r="R570" s="360"/>
      <c r="S570" s="339"/>
    </row>
    <row r="571" spans="18:19" x14ac:dyDescent="0.25">
      <c r="R571" s="360"/>
      <c r="S571" s="339"/>
    </row>
    <row r="572" spans="18:19" x14ac:dyDescent="0.25">
      <c r="R572" s="360"/>
      <c r="S572" s="339"/>
    </row>
    <row r="573" spans="18:19" x14ac:dyDescent="0.25">
      <c r="R573" s="360"/>
      <c r="S573" s="339"/>
    </row>
    <row r="574" spans="18:19" x14ac:dyDescent="0.25">
      <c r="R574" s="360"/>
      <c r="S574" s="339"/>
    </row>
    <row r="575" spans="18:19" x14ac:dyDescent="0.25">
      <c r="R575" s="360"/>
      <c r="S575" s="339"/>
    </row>
    <row r="576" spans="18:19" x14ac:dyDescent="0.25">
      <c r="R576" s="360"/>
      <c r="S576" s="339"/>
    </row>
    <row r="577" spans="18:19" x14ac:dyDescent="0.25">
      <c r="R577" s="360"/>
      <c r="S577" s="339"/>
    </row>
    <row r="578" spans="18:19" x14ac:dyDescent="0.25">
      <c r="R578" s="360"/>
      <c r="S578" s="339"/>
    </row>
    <row r="579" spans="18:19" x14ac:dyDescent="0.25">
      <c r="R579" s="360"/>
      <c r="S579" s="339"/>
    </row>
    <row r="580" spans="18:19" x14ac:dyDescent="0.25">
      <c r="R580" s="360"/>
      <c r="S580" s="339"/>
    </row>
    <row r="581" spans="18:19" x14ac:dyDescent="0.25">
      <c r="R581" s="360"/>
      <c r="S581" s="339"/>
    </row>
    <row r="582" spans="18:19" x14ac:dyDescent="0.25">
      <c r="R582" s="360"/>
      <c r="S582" s="339"/>
    </row>
    <row r="583" spans="18:19" x14ac:dyDescent="0.25">
      <c r="R583" s="360"/>
      <c r="S583" s="339"/>
    </row>
    <row r="584" spans="18:19" x14ac:dyDescent="0.25">
      <c r="R584" s="360"/>
      <c r="S584" s="339"/>
    </row>
    <row r="585" spans="18:19" x14ac:dyDescent="0.25">
      <c r="R585" s="360"/>
      <c r="S585" s="339"/>
    </row>
    <row r="586" spans="18:19" x14ac:dyDescent="0.25">
      <c r="R586" s="360"/>
      <c r="S586" s="339"/>
    </row>
    <row r="587" spans="18:19" x14ac:dyDescent="0.25">
      <c r="R587" s="360"/>
      <c r="S587" s="339"/>
    </row>
    <row r="588" spans="18:19" x14ac:dyDescent="0.25">
      <c r="R588" s="360"/>
      <c r="S588" s="339"/>
    </row>
    <row r="589" spans="18:19" x14ac:dyDescent="0.25">
      <c r="R589" s="360"/>
      <c r="S589" s="339"/>
    </row>
    <row r="590" spans="18:19" x14ac:dyDescent="0.25">
      <c r="R590" s="360"/>
      <c r="S590" s="339"/>
    </row>
    <row r="591" spans="18:19" x14ac:dyDescent="0.25">
      <c r="R591" s="360"/>
      <c r="S591" s="339"/>
    </row>
    <row r="592" spans="18:19" x14ac:dyDescent="0.25">
      <c r="R592" s="360"/>
      <c r="S592" s="339"/>
    </row>
    <row r="593" spans="18:19" x14ac:dyDescent="0.25">
      <c r="R593" s="360"/>
      <c r="S593" s="339"/>
    </row>
    <row r="594" spans="18:19" x14ac:dyDescent="0.25">
      <c r="R594" s="360"/>
      <c r="S594" s="339"/>
    </row>
    <row r="595" spans="18:19" x14ac:dyDescent="0.25">
      <c r="R595" s="360"/>
      <c r="S595" s="339"/>
    </row>
    <row r="596" spans="18:19" x14ac:dyDescent="0.25">
      <c r="R596" s="360"/>
      <c r="S596" s="339"/>
    </row>
    <row r="597" spans="18:19" x14ac:dyDescent="0.25">
      <c r="R597" s="360"/>
      <c r="S597" s="339"/>
    </row>
    <row r="598" spans="18:19" x14ac:dyDescent="0.25">
      <c r="R598" s="360"/>
      <c r="S598" s="339"/>
    </row>
    <row r="599" spans="18:19" x14ac:dyDescent="0.25">
      <c r="R599" s="360"/>
      <c r="S599" s="339"/>
    </row>
    <row r="600" spans="18:19" x14ac:dyDescent="0.25">
      <c r="R600" s="360"/>
      <c r="S600" s="339"/>
    </row>
    <row r="601" spans="18:19" x14ac:dyDescent="0.25">
      <c r="R601" s="360"/>
      <c r="S601" s="339"/>
    </row>
    <row r="602" spans="18:19" x14ac:dyDescent="0.25">
      <c r="R602" s="360"/>
      <c r="S602" s="339"/>
    </row>
    <row r="603" spans="18:19" x14ac:dyDescent="0.25">
      <c r="R603" s="360"/>
      <c r="S603" s="339"/>
    </row>
    <row r="604" spans="18:19" x14ac:dyDescent="0.25">
      <c r="R604" s="360"/>
      <c r="S604" s="339"/>
    </row>
    <row r="605" spans="18:19" x14ac:dyDescent="0.25">
      <c r="R605" s="360"/>
      <c r="S605" s="339"/>
    </row>
    <row r="606" spans="18:19" x14ac:dyDescent="0.25">
      <c r="R606" s="360"/>
      <c r="S606" s="339"/>
    </row>
    <row r="607" spans="18:19" x14ac:dyDescent="0.25">
      <c r="R607" s="360"/>
      <c r="S607" s="339"/>
    </row>
    <row r="608" spans="18:19" x14ac:dyDescent="0.25">
      <c r="R608" s="360"/>
      <c r="S608" s="339"/>
    </row>
    <row r="609" spans="18:19" x14ac:dyDescent="0.25">
      <c r="R609" s="360"/>
      <c r="S609" s="339"/>
    </row>
    <row r="610" spans="18:19" x14ac:dyDescent="0.25">
      <c r="R610" s="360"/>
      <c r="S610" s="339"/>
    </row>
    <row r="611" spans="18:19" x14ac:dyDescent="0.25">
      <c r="R611" s="360"/>
      <c r="S611" s="339"/>
    </row>
    <row r="612" spans="18:19" x14ac:dyDescent="0.25">
      <c r="R612" s="360"/>
      <c r="S612" s="339"/>
    </row>
    <row r="613" spans="18:19" x14ac:dyDescent="0.25">
      <c r="R613" s="360"/>
      <c r="S613" s="339"/>
    </row>
    <row r="614" spans="18:19" x14ac:dyDescent="0.25">
      <c r="R614" s="360"/>
      <c r="S614" s="339"/>
    </row>
    <row r="615" spans="18:19" x14ac:dyDescent="0.25">
      <c r="R615" s="360"/>
      <c r="S615" s="339"/>
    </row>
    <row r="616" spans="18:19" x14ac:dyDescent="0.25">
      <c r="R616" s="360"/>
      <c r="S616" s="339"/>
    </row>
    <row r="617" spans="18:19" x14ac:dyDescent="0.25">
      <c r="R617" s="360"/>
      <c r="S617" s="339"/>
    </row>
    <row r="618" spans="18:19" x14ac:dyDescent="0.25">
      <c r="R618" s="360"/>
      <c r="S618" s="339"/>
    </row>
    <row r="619" spans="18:19" x14ac:dyDescent="0.25">
      <c r="R619" s="360"/>
      <c r="S619" s="339"/>
    </row>
    <row r="620" spans="18:19" x14ac:dyDescent="0.25">
      <c r="R620" s="360"/>
      <c r="S620" s="339"/>
    </row>
    <row r="621" spans="18:19" x14ac:dyDescent="0.25">
      <c r="R621" s="360"/>
      <c r="S621" s="339"/>
    </row>
    <row r="622" spans="18:19" x14ac:dyDescent="0.25">
      <c r="R622" s="360"/>
      <c r="S622" s="339"/>
    </row>
    <row r="623" spans="18:19" x14ac:dyDescent="0.25">
      <c r="R623" s="360"/>
      <c r="S623" s="339"/>
    </row>
    <row r="624" spans="18:19" x14ac:dyDescent="0.25">
      <c r="R624" s="360"/>
      <c r="S624" s="339"/>
    </row>
    <row r="625" spans="18:19" x14ac:dyDescent="0.25">
      <c r="R625" s="360"/>
      <c r="S625" s="339"/>
    </row>
    <row r="626" spans="18:19" x14ac:dyDescent="0.25">
      <c r="R626" s="360"/>
      <c r="S626" s="339"/>
    </row>
    <row r="627" spans="18:19" x14ac:dyDescent="0.25">
      <c r="R627" s="360"/>
      <c r="S627" s="339"/>
    </row>
    <row r="628" spans="18:19" x14ac:dyDescent="0.25">
      <c r="R628" s="360"/>
      <c r="S628" s="339"/>
    </row>
    <row r="629" spans="18:19" x14ac:dyDescent="0.25">
      <c r="R629" s="360"/>
      <c r="S629" s="339"/>
    </row>
    <row r="630" spans="18:19" x14ac:dyDescent="0.25">
      <c r="R630" s="360"/>
      <c r="S630" s="339"/>
    </row>
    <row r="631" spans="18:19" x14ac:dyDescent="0.25">
      <c r="R631" s="360"/>
      <c r="S631" s="339"/>
    </row>
    <row r="632" spans="18:19" x14ac:dyDescent="0.25">
      <c r="R632" s="360"/>
      <c r="S632" s="339"/>
    </row>
    <row r="633" spans="18:19" x14ac:dyDescent="0.25">
      <c r="R633" s="360"/>
      <c r="S633" s="339"/>
    </row>
    <row r="634" spans="18:19" x14ac:dyDescent="0.25">
      <c r="R634" s="360"/>
      <c r="S634" s="339"/>
    </row>
    <row r="635" spans="18:19" x14ac:dyDescent="0.25">
      <c r="R635" s="360"/>
      <c r="S635" s="339"/>
    </row>
    <row r="636" spans="18:19" x14ac:dyDescent="0.25">
      <c r="R636" s="360"/>
      <c r="S636" s="339"/>
    </row>
    <row r="637" spans="18:19" x14ac:dyDescent="0.25">
      <c r="R637" s="360"/>
      <c r="S637" s="339"/>
    </row>
    <row r="638" spans="18:19" x14ac:dyDescent="0.25">
      <c r="R638" s="360"/>
      <c r="S638" s="339"/>
    </row>
    <row r="639" spans="18:19" x14ac:dyDescent="0.25">
      <c r="R639" s="360"/>
      <c r="S639" s="339"/>
    </row>
    <row r="640" spans="18:19" x14ac:dyDescent="0.25">
      <c r="R640" s="360"/>
      <c r="S640" s="339"/>
    </row>
    <row r="641" spans="18:19" x14ac:dyDescent="0.25">
      <c r="R641" s="360"/>
      <c r="S641" s="339"/>
    </row>
    <row r="642" spans="18:19" x14ac:dyDescent="0.25">
      <c r="R642" s="360"/>
      <c r="S642" s="339"/>
    </row>
    <row r="643" spans="18:19" x14ac:dyDescent="0.25">
      <c r="R643" s="360"/>
      <c r="S643" s="339"/>
    </row>
    <row r="644" spans="18:19" x14ac:dyDescent="0.25">
      <c r="R644" s="360"/>
      <c r="S644" s="339"/>
    </row>
    <row r="645" spans="18:19" x14ac:dyDescent="0.25">
      <c r="R645" s="360"/>
      <c r="S645" s="339"/>
    </row>
    <row r="646" spans="18:19" x14ac:dyDescent="0.25">
      <c r="R646" s="360"/>
      <c r="S646" s="339"/>
    </row>
    <row r="647" spans="18:19" x14ac:dyDescent="0.25">
      <c r="R647" s="360"/>
      <c r="S647" s="339"/>
    </row>
    <row r="648" spans="18:19" x14ac:dyDescent="0.25">
      <c r="R648" s="360"/>
      <c r="S648" s="339"/>
    </row>
    <row r="649" spans="18:19" x14ac:dyDescent="0.25">
      <c r="R649" s="360"/>
      <c r="S649" s="339"/>
    </row>
    <row r="650" spans="18:19" x14ac:dyDescent="0.25">
      <c r="R650" s="360"/>
      <c r="S650" s="339"/>
    </row>
    <row r="651" spans="18:19" x14ac:dyDescent="0.25">
      <c r="R651" s="360"/>
      <c r="S651" s="339"/>
    </row>
    <row r="652" spans="18:19" x14ac:dyDescent="0.25">
      <c r="R652" s="360"/>
      <c r="S652" s="339"/>
    </row>
    <row r="653" spans="18:19" x14ac:dyDescent="0.25">
      <c r="R653" s="360"/>
      <c r="S653" s="339"/>
    </row>
    <row r="654" spans="18:19" x14ac:dyDescent="0.25">
      <c r="R654" s="360"/>
      <c r="S654" s="339"/>
    </row>
    <row r="655" spans="18:19" x14ac:dyDescent="0.25">
      <c r="R655" s="360"/>
      <c r="S655" s="339"/>
    </row>
    <row r="656" spans="18:19" x14ac:dyDescent="0.25">
      <c r="R656" s="360"/>
      <c r="S656" s="339"/>
    </row>
    <row r="657" spans="18:19" x14ac:dyDescent="0.25">
      <c r="R657" s="360"/>
      <c r="S657" s="339"/>
    </row>
    <row r="658" spans="18:19" x14ac:dyDescent="0.25">
      <c r="R658" s="360"/>
      <c r="S658" s="339"/>
    </row>
    <row r="659" spans="18:19" x14ac:dyDescent="0.25">
      <c r="R659" s="360"/>
      <c r="S659" s="339"/>
    </row>
    <row r="660" spans="18:19" x14ac:dyDescent="0.25">
      <c r="R660" s="360"/>
      <c r="S660" s="339"/>
    </row>
    <row r="661" spans="18:19" x14ac:dyDescent="0.25">
      <c r="R661" s="360"/>
      <c r="S661" s="339"/>
    </row>
    <row r="662" spans="18:19" x14ac:dyDescent="0.25">
      <c r="R662" s="360"/>
      <c r="S662" s="339"/>
    </row>
    <row r="663" spans="18:19" x14ac:dyDescent="0.25">
      <c r="R663" s="360"/>
      <c r="S663" s="339"/>
    </row>
    <row r="664" spans="18:19" x14ac:dyDescent="0.25">
      <c r="R664" s="360"/>
      <c r="S664" s="339"/>
    </row>
    <row r="665" spans="18:19" x14ac:dyDescent="0.25">
      <c r="R665" s="360"/>
      <c r="S665" s="339"/>
    </row>
    <row r="666" spans="18:19" x14ac:dyDescent="0.25">
      <c r="R666" s="360"/>
      <c r="S666" s="339"/>
    </row>
    <row r="667" spans="18:19" x14ac:dyDescent="0.25">
      <c r="R667" s="360"/>
      <c r="S667" s="339"/>
    </row>
    <row r="668" spans="18:19" x14ac:dyDescent="0.25">
      <c r="R668" s="360"/>
      <c r="S668" s="339"/>
    </row>
    <row r="669" spans="18:19" x14ac:dyDescent="0.25">
      <c r="R669" s="360"/>
      <c r="S669" s="339"/>
    </row>
    <row r="670" spans="18:19" x14ac:dyDescent="0.25">
      <c r="R670" s="360"/>
      <c r="S670" s="339"/>
    </row>
    <row r="671" spans="18:19" x14ac:dyDescent="0.25">
      <c r="R671" s="360"/>
      <c r="S671" s="339"/>
    </row>
    <row r="672" spans="18:19" x14ac:dyDescent="0.25">
      <c r="R672" s="360"/>
      <c r="S672" s="339"/>
    </row>
    <row r="673" spans="18:19" x14ac:dyDescent="0.25">
      <c r="R673" s="360"/>
      <c r="S673" s="339"/>
    </row>
    <row r="674" spans="18:19" x14ac:dyDescent="0.25">
      <c r="R674" s="360"/>
      <c r="S674" s="339"/>
    </row>
    <row r="675" spans="18:19" x14ac:dyDescent="0.25">
      <c r="R675" s="360"/>
      <c r="S675" s="339"/>
    </row>
    <row r="676" spans="18:19" x14ac:dyDescent="0.25">
      <c r="R676" s="360"/>
      <c r="S676" s="339"/>
    </row>
    <row r="677" spans="18:19" x14ac:dyDescent="0.25">
      <c r="R677" s="360"/>
      <c r="S677" s="339"/>
    </row>
    <row r="678" spans="18:19" x14ac:dyDescent="0.25">
      <c r="R678" s="360"/>
      <c r="S678" s="339"/>
    </row>
    <row r="679" spans="18:19" x14ac:dyDescent="0.25">
      <c r="R679" s="360"/>
      <c r="S679" s="339"/>
    </row>
    <row r="680" spans="18:19" x14ac:dyDescent="0.25">
      <c r="R680" s="360"/>
      <c r="S680" s="339"/>
    </row>
    <row r="681" spans="18:19" x14ac:dyDescent="0.25">
      <c r="R681" s="360"/>
      <c r="S681" s="339"/>
    </row>
    <row r="682" spans="18:19" x14ac:dyDescent="0.25">
      <c r="R682" s="360"/>
      <c r="S682" s="339"/>
    </row>
    <row r="683" spans="18:19" x14ac:dyDescent="0.25">
      <c r="R683" s="360"/>
      <c r="S683" s="339"/>
    </row>
    <row r="684" spans="18:19" x14ac:dyDescent="0.25">
      <c r="R684" s="360"/>
      <c r="S684" s="339"/>
    </row>
    <row r="685" spans="18:19" x14ac:dyDescent="0.25">
      <c r="R685" s="360"/>
      <c r="S685" s="339"/>
    </row>
    <row r="686" spans="18:19" x14ac:dyDescent="0.25">
      <c r="R686" s="360"/>
      <c r="S686" s="339"/>
    </row>
    <row r="687" spans="18:19" x14ac:dyDescent="0.25">
      <c r="R687" s="360"/>
      <c r="S687" s="339"/>
    </row>
    <row r="688" spans="18:19" x14ac:dyDescent="0.25">
      <c r="R688" s="360"/>
      <c r="S688" s="339"/>
    </row>
    <row r="689" spans="18:19" x14ac:dyDescent="0.25">
      <c r="R689" s="360"/>
      <c r="S689" s="339"/>
    </row>
    <row r="690" spans="18:19" x14ac:dyDescent="0.25">
      <c r="R690" s="360"/>
      <c r="S690" s="339"/>
    </row>
    <row r="691" spans="18:19" x14ac:dyDescent="0.25">
      <c r="R691" s="360"/>
      <c r="S691" s="339"/>
    </row>
    <row r="692" spans="18:19" x14ac:dyDescent="0.25">
      <c r="R692" s="360"/>
      <c r="S692" s="339"/>
    </row>
    <row r="693" spans="18:19" x14ac:dyDescent="0.25">
      <c r="R693" s="360"/>
      <c r="S693" s="339"/>
    </row>
    <row r="694" spans="18:19" x14ac:dyDescent="0.25">
      <c r="R694" s="360"/>
      <c r="S694" s="339"/>
    </row>
    <row r="695" spans="18:19" x14ac:dyDescent="0.25">
      <c r="R695" s="360"/>
      <c r="S695" s="339"/>
    </row>
    <row r="696" spans="18:19" x14ac:dyDescent="0.25">
      <c r="R696" s="360"/>
      <c r="S696" s="339"/>
    </row>
    <row r="697" spans="18:19" x14ac:dyDescent="0.25">
      <c r="R697" s="360"/>
      <c r="S697" s="339"/>
    </row>
    <row r="698" spans="18:19" x14ac:dyDescent="0.25">
      <c r="R698" s="360"/>
      <c r="S698" s="339"/>
    </row>
    <row r="699" spans="18:19" x14ac:dyDescent="0.25">
      <c r="R699" s="360"/>
      <c r="S699" s="339"/>
    </row>
    <row r="700" spans="18:19" x14ac:dyDescent="0.25">
      <c r="R700" s="360"/>
      <c r="S700" s="339"/>
    </row>
    <row r="701" spans="18:19" x14ac:dyDescent="0.25">
      <c r="R701" s="360"/>
      <c r="S701" s="339"/>
    </row>
    <row r="702" spans="18:19" x14ac:dyDescent="0.25">
      <c r="R702" s="360"/>
      <c r="S702" s="339"/>
    </row>
    <row r="703" spans="18:19" x14ac:dyDescent="0.25">
      <c r="R703" s="360"/>
      <c r="S703" s="339"/>
    </row>
    <row r="704" spans="18:19" x14ac:dyDescent="0.25">
      <c r="R704" s="360"/>
      <c r="S704" s="339"/>
    </row>
    <row r="705" spans="18:19" x14ac:dyDescent="0.25">
      <c r="R705" s="360"/>
      <c r="S705" s="339"/>
    </row>
    <row r="706" spans="18:19" x14ac:dyDescent="0.25">
      <c r="R706" s="360"/>
      <c r="S706" s="339"/>
    </row>
    <row r="707" spans="18:19" x14ac:dyDescent="0.25">
      <c r="R707" s="360"/>
      <c r="S707" s="339"/>
    </row>
    <row r="708" spans="18:19" x14ac:dyDescent="0.25">
      <c r="R708" s="360"/>
      <c r="S708" s="339"/>
    </row>
    <row r="709" spans="18:19" x14ac:dyDescent="0.25">
      <c r="R709" s="360"/>
      <c r="S709" s="339"/>
    </row>
    <row r="710" spans="18:19" x14ac:dyDescent="0.25">
      <c r="R710" s="360"/>
      <c r="S710" s="339"/>
    </row>
    <row r="711" spans="18:19" x14ac:dyDescent="0.25">
      <c r="R711" s="360"/>
      <c r="S711" s="339"/>
    </row>
    <row r="712" spans="18:19" x14ac:dyDescent="0.25">
      <c r="R712" s="360"/>
      <c r="S712" s="339"/>
    </row>
    <row r="713" spans="18:19" x14ac:dyDescent="0.25">
      <c r="R713" s="360"/>
      <c r="S713" s="339"/>
    </row>
    <row r="714" spans="18:19" x14ac:dyDescent="0.25">
      <c r="R714" s="360"/>
      <c r="S714" s="339"/>
    </row>
    <row r="715" spans="18:19" x14ac:dyDescent="0.25">
      <c r="R715" s="360"/>
      <c r="S715" s="339"/>
    </row>
    <row r="716" spans="18:19" x14ac:dyDescent="0.25">
      <c r="R716" s="360"/>
      <c r="S716" s="339"/>
    </row>
    <row r="717" spans="18:19" x14ac:dyDescent="0.25">
      <c r="R717" s="360"/>
      <c r="S717" s="339"/>
    </row>
    <row r="718" spans="18:19" x14ac:dyDescent="0.25">
      <c r="R718" s="360"/>
      <c r="S718" s="339"/>
    </row>
    <row r="719" spans="18:19" x14ac:dyDescent="0.25">
      <c r="R719" s="360"/>
      <c r="S719" s="339"/>
    </row>
    <row r="720" spans="18:19" x14ac:dyDescent="0.25">
      <c r="R720" s="360"/>
      <c r="S720" s="339"/>
    </row>
    <row r="721" spans="18:19" x14ac:dyDescent="0.25">
      <c r="R721" s="360"/>
      <c r="S721" s="339"/>
    </row>
    <row r="722" spans="18:19" x14ac:dyDescent="0.25">
      <c r="R722" s="360"/>
      <c r="S722" s="339"/>
    </row>
    <row r="723" spans="18:19" x14ac:dyDescent="0.25">
      <c r="R723" s="360"/>
      <c r="S723" s="339"/>
    </row>
    <row r="724" spans="18:19" x14ac:dyDescent="0.25">
      <c r="R724" s="360"/>
      <c r="S724" s="339"/>
    </row>
    <row r="725" spans="18:19" x14ac:dyDescent="0.25">
      <c r="R725" s="360"/>
      <c r="S725" s="339"/>
    </row>
    <row r="726" spans="18:19" x14ac:dyDescent="0.25">
      <c r="R726" s="360"/>
      <c r="S726" s="339"/>
    </row>
    <row r="727" spans="18:19" x14ac:dyDescent="0.25">
      <c r="R727" s="360"/>
      <c r="S727" s="339"/>
    </row>
    <row r="728" spans="18:19" x14ac:dyDescent="0.25">
      <c r="R728" s="360"/>
      <c r="S728" s="339"/>
    </row>
    <row r="729" spans="18:19" x14ac:dyDescent="0.25">
      <c r="R729" s="360"/>
      <c r="S729" s="339"/>
    </row>
    <row r="730" spans="18:19" x14ac:dyDescent="0.25">
      <c r="R730" s="360"/>
      <c r="S730" s="339"/>
    </row>
    <row r="731" spans="18:19" x14ac:dyDescent="0.25">
      <c r="R731" s="360"/>
      <c r="S731" s="339"/>
    </row>
    <row r="732" spans="18:19" x14ac:dyDescent="0.25">
      <c r="R732" s="360"/>
      <c r="S732" s="339"/>
    </row>
    <row r="733" spans="18:19" x14ac:dyDescent="0.25">
      <c r="R733" s="360"/>
      <c r="S733" s="339"/>
    </row>
    <row r="734" spans="18:19" x14ac:dyDescent="0.25">
      <c r="R734" s="360"/>
      <c r="S734" s="339"/>
    </row>
    <row r="735" spans="18:19" x14ac:dyDescent="0.25">
      <c r="R735" s="360"/>
      <c r="S735" s="339"/>
    </row>
    <row r="736" spans="18:19" x14ac:dyDescent="0.25">
      <c r="R736" s="360"/>
      <c r="S736" s="339"/>
    </row>
    <row r="737" spans="18:19" x14ac:dyDescent="0.25">
      <c r="R737" s="360"/>
      <c r="S737" s="339"/>
    </row>
    <row r="738" spans="18:19" x14ac:dyDescent="0.25">
      <c r="R738" s="360"/>
      <c r="S738" s="339"/>
    </row>
    <row r="739" spans="18:19" x14ac:dyDescent="0.25">
      <c r="R739" s="360"/>
      <c r="S739" s="339"/>
    </row>
    <row r="740" spans="18:19" x14ac:dyDescent="0.25">
      <c r="R740" s="360"/>
      <c r="S740" s="339"/>
    </row>
    <row r="741" spans="18:19" x14ac:dyDescent="0.25">
      <c r="R741" s="360"/>
      <c r="S741" s="339"/>
    </row>
    <row r="742" spans="18:19" x14ac:dyDescent="0.25">
      <c r="R742" s="360"/>
      <c r="S742" s="339"/>
    </row>
    <row r="743" spans="18:19" x14ac:dyDescent="0.25">
      <c r="R743" s="360"/>
      <c r="S743" s="339"/>
    </row>
    <row r="744" spans="18:19" x14ac:dyDescent="0.25">
      <c r="R744" s="360"/>
      <c r="S744" s="339"/>
    </row>
    <row r="745" spans="18:19" x14ac:dyDescent="0.25">
      <c r="R745" s="360"/>
      <c r="S745" s="339"/>
    </row>
    <row r="746" spans="18:19" x14ac:dyDescent="0.25">
      <c r="R746" s="360"/>
      <c r="S746" s="339"/>
    </row>
    <row r="747" spans="18:19" x14ac:dyDescent="0.25">
      <c r="R747" s="360"/>
      <c r="S747" s="339"/>
    </row>
    <row r="748" spans="18:19" x14ac:dyDescent="0.25">
      <c r="R748" s="360"/>
      <c r="S748" s="339"/>
    </row>
    <row r="749" spans="18:19" x14ac:dyDescent="0.25">
      <c r="R749" s="360"/>
      <c r="S749" s="339"/>
    </row>
    <row r="750" spans="18:19" x14ac:dyDescent="0.25">
      <c r="R750" s="360"/>
      <c r="S750" s="339"/>
    </row>
    <row r="751" spans="18:19" x14ac:dyDescent="0.25">
      <c r="R751" s="360"/>
      <c r="S751" s="339"/>
    </row>
    <row r="752" spans="18:19" x14ac:dyDescent="0.25">
      <c r="R752" s="360"/>
      <c r="S752" s="339"/>
    </row>
    <row r="753" spans="18:19" x14ac:dyDescent="0.25">
      <c r="R753" s="360"/>
      <c r="S753" s="339"/>
    </row>
    <row r="754" spans="18:19" x14ac:dyDescent="0.25">
      <c r="R754" s="360"/>
      <c r="S754" s="339"/>
    </row>
    <row r="755" spans="18:19" x14ac:dyDescent="0.25">
      <c r="R755" s="360"/>
      <c r="S755" s="339"/>
    </row>
    <row r="756" spans="18:19" x14ac:dyDescent="0.25">
      <c r="R756" s="360"/>
      <c r="S756" s="339"/>
    </row>
    <row r="757" spans="18:19" x14ac:dyDescent="0.25">
      <c r="R757" s="360"/>
      <c r="S757" s="339"/>
    </row>
    <row r="758" spans="18:19" x14ac:dyDescent="0.25">
      <c r="R758" s="360"/>
      <c r="S758" s="339"/>
    </row>
    <row r="759" spans="18:19" x14ac:dyDescent="0.25">
      <c r="R759" s="360"/>
      <c r="S759" s="339"/>
    </row>
    <row r="760" spans="18:19" x14ac:dyDescent="0.25">
      <c r="R760" s="360"/>
      <c r="S760" s="339"/>
    </row>
    <row r="761" spans="18:19" x14ac:dyDescent="0.25">
      <c r="R761" s="360"/>
      <c r="S761" s="339"/>
    </row>
    <row r="762" spans="18:19" x14ac:dyDescent="0.25">
      <c r="R762" s="360"/>
      <c r="S762" s="339"/>
    </row>
    <row r="763" spans="18:19" x14ac:dyDescent="0.25">
      <c r="R763" s="360"/>
      <c r="S763" s="339"/>
    </row>
    <row r="764" spans="18:19" x14ac:dyDescent="0.25">
      <c r="R764" s="360"/>
      <c r="S764" s="339"/>
    </row>
    <row r="765" spans="18:19" x14ac:dyDescent="0.25">
      <c r="R765" s="360"/>
      <c r="S765" s="339"/>
    </row>
    <row r="766" spans="18:19" x14ac:dyDescent="0.25">
      <c r="R766" s="360"/>
      <c r="S766" s="339"/>
    </row>
    <row r="767" spans="18:19" x14ac:dyDescent="0.25">
      <c r="R767" s="360"/>
      <c r="S767" s="339"/>
    </row>
    <row r="768" spans="18:19" x14ac:dyDescent="0.25">
      <c r="R768" s="360"/>
      <c r="S768" s="339"/>
    </row>
    <row r="769" spans="18:19" x14ac:dyDescent="0.25">
      <c r="R769" s="360"/>
      <c r="S769" s="339"/>
    </row>
    <row r="770" spans="18:19" x14ac:dyDescent="0.25">
      <c r="R770" s="360"/>
      <c r="S770" s="339"/>
    </row>
    <row r="771" spans="18:19" x14ac:dyDescent="0.25">
      <c r="R771" s="360"/>
      <c r="S771" s="339"/>
    </row>
    <row r="772" spans="18:19" x14ac:dyDescent="0.25">
      <c r="R772" s="360"/>
      <c r="S772" s="339"/>
    </row>
    <row r="773" spans="18:19" x14ac:dyDescent="0.25">
      <c r="R773" s="360"/>
      <c r="S773" s="339"/>
    </row>
    <row r="774" spans="18:19" x14ac:dyDescent="0.25">
      <c r="R774" s="360"/>
      <c r="S774" s="339"/>
    </row>
    <row r="775" spans="18:19" x14ac:dyDescent="0.25">
      <c r="R775" s="360"/>
      <c r="S775" s="339"/>
    </row>
    <row r="776" spans="18:19" x14ac:dyDescent="0.25">
      <c r="R776" s="360"/>
      <c r="S776" s="339"/>
    </row>
    <row r="777" spans="18:19" x14ac:dyDescent="0.25">
      <c r="R777" s="360"/>
      <c r="S777" s="339"/>
    </row>
    <row r="778" spans="18:19" x14ac:dyDescent="0.25">
      <c r="R778" s="360"/>
      <c r="S778" s="339"/>
    </row>
    <row r="779" spans="18:19" x14ac:dyDescent="0.25">
      <c r="R779" s="360"/>
      <c r="S779" s="339"/>
    </row>
    <row r="780" spans="18:19" x14ac:dyDescent="0.25">
      <c r="R780" s="360"/>
      <c r="S780" s="339"/>
    </row>
    <row r="781" spans="18:19" x14ac:dyDescent="0.25">
      <c r="R781" s="360"/>
      <c r="S781" s="339"/>
    </row>
    <row r="782" spans="18:19" x14ac:dyDescent="0.25">
      <c r="R782" s="360"/>
      <c r="S782" s="339"/>
    </row>
    <row r="783" spans="18:19" x14ac:dyDescent="0.25">
      <c r="R783" s="360"/>
      <c r="S783" s="339"/>
    </row>
    <row r="784" spans="18:19" x14ac:dyDescent="0.25">
      <c r="R784" s="360"/>
      <c r="S784" s="339"/>
    </row>
    <row r="785" spans="18:19" x14ac:dyDescent="0.25">
      <c r="R785" s="360"/>
      <c r="S785" s="339"/>
    </row>
    <row r="786" spans="18:19" x14ac:dyDescent="0.25">
      <c r="R786" s="360"/>
      <c r="S786" s="339"/>
    </row>
    <row r="787" spans="18:19" x14ac:dyDescent="0.25">
      <c r="R787" s="360"/>
      <c r="S787" s="339"/>
    </row>
    <row r="788" spans="18:19" x14ac:dyDescent="0.25">
      <c r="R788" s="360"/>
      <c r="S788" s="339"/>
    </row>
    <row r="789" spans="18:19" x14ac:dyDescent="0.25">
      <c r="R789" s="360"/>
      <c r="S789" s="339"/>
    </row>
    <row r="790" spans="18:19" x14ac:dyDescent="0.25">
      <c r="R790" s="360"/>
      <c r="S790" s="339"/>
    </row>
    <row r="791" spans="18:19" x14ac:dyDescent="0.25">
      <c r="R791" s="360"/>
      <c r="S791" s="339"/>
    </row>
    <row r="792" spans="18:19" x14ac:dyDescent="0.25">
      <c r="R792" s="360"/>
      <c r="S792" s="339"/>
    </row>
    <row r="793" spans="18:19" x14ac:dyDescent="0.25">
      <c r="R793" s="360"/>
      <c r="S793" s="339"/>
    </row>
    <row r="794" spans="18:19" x14ac:dyDescent="0.25">
      <c r="R794" s="360"/>
      <c r="S794" s="339"/>
    </row>
    <row r="795" spans="18:19" x14ac:dyDescent="0.25">
      <c r="R795" s="360"/>
      <c r="S795" s="339"/>
    </row>
    <row r="796" spans="18:19" x14ac:dyDescent="0.25">
      <c r="R796" s="360"/>
      <c r="S796" s="339"/>
    </row>
    <row r="797" spans="18:19" x14ac:dyDescent="0.25">
      <c r="R797" s="360"/>
      <c r="S797" s="339"/>
    </row>
    <row r="798" spans="18:19" x14ac:dyDescent="0.25">
      <c r="R798" s="360"/>
      <c r="S798" s="339"/>
    </row>
    <row r="799" spans="18:19" x14ac:dyDescent="0.25">
      <c r="R799" s="360"/>
      <c r="S799" s="339"/>
    </row>
    <row r="800" spans="18:19" x14ac:dyDescent="0.25">
      <c r="R800" s="360"/>
      <c r="S800" s="339"/>
    </row>
    <row r="801" spans="18:19" x14ac:dyDescent="0.25">
      <c r="R801" s="360"/>
      <c r="S801" s="339"/>
    </row>
    <row r="802" spans="18:19" x14ac:dyDescent="0.25">
      <c r="R802" s="360"/>
      <c r="S802" s="339"/>
    </row>
    <row r="803" spans="18:19" x14ac:dyDescent="0.25">
      <c r="R803" s="360"/>
      <c r="S803" s="339"/>
    </row>
    <row r="804" spans="18:19" x14ac:dyDescent="0.25">
      <c r="R804" s="360"/>
      <c r="S804" s="339"/>
    </row>
    <row r="805" spans="18:19" x14ac:dyDescent="0.25">
      <c r="R805" s="360"/>
      <c r="S805" s="339"/>
    </row>
    <row r="806" spans="18:19" x14ac:dyDescent="0.25">
      <c r="R806" s="360"/>
      <c r="S806" s="339"/>
    </row>
    <row r="807" spans="18:19" x14ac:dyDescent="0.25">
      <c r="R807" s="360"/>
      <c r="S807" s="339"/>
    </row>
    <row r="808" spans="18:19" x14ac:dyDescent="0.25">
      <c r="R808" s="360"/>
      <c r="S808" s="339"/>
    </row>
    <row r="809" spans="18:19" x14ac:dyDescent="0.25">
      <c r="R809" s="360"/>
      <c r="S809" s="339"/>
    </row>
    <row r="810" spans="18:19" x14ac:dyDescent="0.25">
      <c r="R810" s="360"/>
      <c r="S810" s="339"/>
    </row>
    <row r="811" spans="18:19" x14ac:dyDescent="0.25">
      <c r="R811" s="360"/>
      <c r="S811" s="339"/>
    </row>
    <row r="812" spans="18:19" x14ac:dyDescent="0.25">
      <c r="R812" s="360"/>
      <c r="S812" s="339"/>
    </row>
    <row r="813" spans="18:19" x14ac:dyDescent="0.25">
      <c r="R813" s="360"/>
      <c r="S813" s="339"/>
    </row>
    <row r="814" spans="18:19" x14ac:dyDescent="0.25">
      <c r="R814" s="360"/>
      <c r="S814" s="339"/>
    </row>
    <row r="815" spans="18:19" x14ac:dyDescent="0.25">
      <c r="R815" s="360"/>
      <c r="S815" s="339"/>
    </row>
    <row r="816" spans="18:19" x14ac:dyDescent="0.25">
      <c r="R816" s="360"/>
      <c r="S816" s="339"/>
    </row>
    <row r="817" spans="18:19" x14ac:dyDescent="0.25">
      <c r="R817" s="360"/>
      <c r="S817" s="339"/>
    </row>
    <row r="818" spans="18:19" x14ac:dyDescent="0.25">
      <c r="R818" s="360"/>
      <c r="S818" s="339"/>
    </row>
    <row r="819" spans="18:19" x14ac:dyDescent="0.25">
      <c r="R819" s="360"/>
      <c r="S819" s="339"/>
    </row>
    <row r="820" spans="18:19" x14ac:dyDescent="0.25">
      <c r="R820" s="360"/>
      <c r="S820" s="339"/>
    </row>
    <row r="821" spans="18:19" x14ac:dyDescent="0.25">
      <c r="R821" s="360"/>
      <c r="S821" s="339"/>
    </row>
    <row r="822" spans="18:19" x14ac:dyDescent="0.25">
      <c r="R822" s="360"/>
      <c r="S822" s="339"/>
    </row>
    <row r="823" spans="18:19" x14ac:dyDescent="0.25">
      <c r="R823" s="360"/>
      <c r="S823" s="339"/>
    </row>
    <row r="824" spans="18:19" x14ac:dyDescent="0.25">
      <c r="R824" s="360"/>
      <c r="S824" s="339"/>
    </row>
    <row r="825" spans="18:19" x14ac:dyDescent="0.25">
      <c r="R825" s="360"/>
      <c r="S825" s="339"/>
    </row>
    <row r="826" spans="18:19" x14ac:dyDescent="0.25">
      <c r="R826" s="360"/>
      <c r="S826" s="339"/>
    </row>
    <row r="827" spans="18:19" x14ac:dyDescent="0.25">
      <c r="R827" s="360"/>
      <c r="S827" s="339"/>
    </row>
    <row r="828" spans="18:19" x14ac:dyDescent="0.25">
      <c r="R828" s="360"/>
      <c r="S828" s="339"/>
    </row>
    <row r="829" spans="18:19" x14ac:dyDescent="0.25">
      <c r="R829" s="360"/>
      <c r="S829" s="339"/>
    </row>
    <row r="830" spans="18:19" x14ac:dyDescent="0.25">
      <c r="R830" s="360"/>
      <c r="S830" s="339"/>
    </row>
    <row r="831" spans="18:19" x14ac:dyDescent="0.25">
      <c r="R831" s="360"/>
      <c r="S831" s="339"/>
    </row>
    <row r="832" spans="18:19" x14ac:dyDescent="0.25">
      <c r="R832" s="360"/>
      <c r="S832" s="339"/>
    </row>
    <row r="833" spans="18:19" x14ac:dyDescent="0.25">
      <c r="R833" s="360"/>
      <c r="S833" s="339"/>
    </row>
    <row r="834" spans="18:19" x14ac:dyDescent="0.25">
      <c r="R834" s="360"/>
      <c r="S834" s="339"/>
    </row>
    <row r="835" spans="18:19" x14ac:dyDescent="0.25">
      <c r="R835" s="360"/>
      <c r="S835" s="339"/>
    </row>
    <row r="836" spans="18:19" x14ac:dyDescent="0.25">
      <c r="R836" s="360"/>
      <c r="S836" s="339"/>
    </row>
    <row r="837" spans="18:19" x14ac:dyDescent="0.25">
      <c r="R837" s="360"/>
      <c r="S837" s="339"/>
    </row>
    <row r="838" spans="18:19" x14ac:dyDescent="0.25">
      <c r="R838" s="360"/>
      <c r="S838" s="339"/>
    </row>
    <row r="839" spans="18:19" x14ac:dyDescent="0.25">
      <c r="R839" s="360"/>
      <c r="S839" s="339"/>
    </row>
    <row r="840" spans="18:19" x14ac:dyDescent="0.25">
      <c r="R840" s="360"/>
      <c r="S840" s="339"/>
    </row>
    <row r="841" spans="18:19" x14ac:dyDescent="0.25">
      <c r="R841" s="360"/>
      <c r="S841" s="339"/>
    </row>
    <row r="842" spans="18:19" x14ac:dyDescent="0.25">
      <c r="R842" s="360"/>
      <c r="S842" s="339"/>
    </row>
    <row r="843" spans="18:19" x14ac:dyDescent="0.25">
      <c r="R843" s="360"/>
      <c r="S843" s="339"/>
    </row>
    <row r="844" spans="18:19" x14ac:dyDescent="0.25">
      <c r="R844" s="360"/>
      <c r="S844" s="339"/>
    </row>
    <row r="845" spans="18:19" x14ac:dyDescent="0.25">
      <c r="R845" s="360"/>
      <c r="S845" s="339"/>
    </row>
    <row r="846" spans="18:19" x14ac:dyDescent="0.25">
      <c r="R846" s="360"/>
      <c r="S846" s="339"/>
    </row>
    <row r="847" spans="18:19" x14ac:dyDescent="0.25">
      <c r="R847" s="360"/>
      <c r="S847" s="339"/>
    </row>
    <row r="848" spans="18:19" x14ac:dyDescent="0.25">
      <c r="R848" s="360"/>
      <c r="S848" s="339"/>
    </row>
    <row r="849" spans="18:19" x14ac:dyDescent="0.25">
      <c r="R849" s="360"/>
      <c r="S849" s="339"/>
    </row>
    <row r="850" spans="18:19" x14ac:dyDescent="0.25">
      <c r="R850" s="360"/>
      <c r="S850" s="339"/>
    </row>
    <row r="851" spans="18:19" x14ac:dyDescent="0.25">
      <c r="R851" s="360"/>
      <c r="S851" s="339"/>
    </row>
    <row r="852" spans="18:19" x14ac:dyDescent="0.25">
      <c r="R852" s="360"/>
      <c r="S852" s="339"/>
    </row>
    <row r="853" spans="18:19" x14ac:dyDescent="0.25">
      <c r="R853" s="360"/>
      <c r="S853" s="339"/>
    </row>
    <row r="854" spans="18:19" x14ac:dyDescent="0.25">
      <c r="R854" s="360"/>
      <c r="S854" s="339"/>
    </row>
    <row r="855" spans="18:19" x14ac:dyDescent="0.25">
      <c r="R855" s="360"/>
      <c r="S855" s="339"/>
    </row>
    <row r="856" spans="18:19" x14ac:dyDescent="0.25">
      <c r="R856" s="360"/>
      <c r="S856" s="339"/>
    </row>
    <row r="857" spans="18:19" x14ac:dyDescent="0.25">
      <c r="R857" s="360"/>
      <c r="S857" s="339"/>
    </row>
    <row r="858" spans="18:19" x14ac:dyDescent="0.25">
      <c r="R858" s="360"/>
      <c r="S858" s="339"/>
    </row>
    <row r="859" spans="18:19" x14ac:dyDescent="0.25">
      <c r="R859" s="360"/>
      <c r="S859" s="339"/>
    </row>
    <row r="860" spans="18:19" x14ac:dyDescent="0.25">
      <c r="R860" s="360"/>
      <c r="S860" s="339"/>
    </row>
    <row r="861" spans="18:19" x14ac:dyDescent="0.25">
      <c r="R861" s="360"/>
      <c r="S861" s="339"/>
    </row>
    <row r="862" spans="18:19" x14ac:dyDescent="0.25">
      <c r="R862" s="360"/>
      <c r="S862" s="339"/>
    </row>
    <row r="863" spans="18:19" x14ac:dyDescent="0.25">
      <c r="R863" s="360"/>
      <c r="S863" s="339"/>
    </row>
    <row r="864" spans="18:19" x14ac:dyDescent="0.25">
      <c r="R864" s="360"/>
      <c r="S864" s="339"/>
    </row>
    <row r="865" spans="18:19" x14ac:dyDescent="0.25">
      <c r="R865" s="360"/>
      <c r="S865" s="339"/>
    </row>
    <row r="866" spans="18:19" x14ac:dyDescent="0.25">
      <c r="R866" s="360"/>
      <c r="S866" s="339"/>
    </row>
    <row r="867" spans="18:19" x14ac:dyDescent="0.25">
      <c r="R867" s="360"/>
      <c r="S867" s="339"/>
    </row>
    <row r="868" spans="18:19" x14ac:dyDescent="0.25">
      <c r="R868" s="360"/>
      <c r="S868" s="339"/>
    </row>
    <row r="869" spans="18:19" x14ac:dyDescent="0.25">
      <c r="R869" s="360"/>
      <c r="S869" s="339"/>
    </row>
    <row r="870" spans="18:19" x14ac:dyDescent="0.25">
      <c r="R870" s="360"/>
      <c r="S870" s="339"/>
    </row>
    <row r="871" spans="18:19" x14ac:dyDescent="0.25">
      <c r="R871" s="360"/>
      <c r="S871" s="339"/>
    </row>
    <row r="872" spans="18:19" x14ac:dyDescent="0.25">
      <c r="R872" s="360"/>
      <c r="S872" s="339"/>
    </row>
    <row r="873" spans="18:19" x14ac:dyDescent="0.25">
      <c r="R873" s="360"/>
      <c r="S873" s="339"/>
    </row>
    <row r="874" spans="18:19" x14ac:dyDescent="0.25">
      <c r="R874" s="360"/>
      <c r="S874" s="339"/>
    </row>
    <row r="875" spans="18:19" x14ac:dyDescent="0.25">
      <c r="R875" s="360"/>
      <c r="S875" s="339"/>
    </row>
    <row r="876" spans="18:19" x14ac:dyDescent="0.25">
      <c r="R876" s="360"/>
      <c r="S876" s="339"/>
    </row>
    <row r="877" spans="18:19" x14ac:dyDescent="0.25">
      <c r="R877" s="360"/>
      <c r="S877" s="339"/>
    </row>
    <row r="878" spans="18:19" x14ac:dyDescent="0.25">
      <c r="R878" s="360"/>
      <c r="S878" s="339"/>
    </row>
    <row r="879" spans="18:19" x14ac:dyDescent="0.25">
      <c r="R879" s="360"/>
      <c r="S879" s="339"/>
    </row>
    <row r="880" spans="18:19" x14ac:dyDescent="0.25">
      <c r="R880" s="360"/>
      <c r="S880" s="339"/>
    </row>
    <row r="881" spans="18:19" x14ac:dyDescent="0.25">
      <c r="R881" s="360"/>
      <c r="S881" s="339"/>
    </row>
    <row r="882" spans="18:19" x14ac:dyDescent="0.25">
      <c r="R882" s="360"/>
      <c r="S882" s="339"/>
    </row>
    <row r="883" spans="18:19" x14ac:dyDescent="0.25">
      <c r="R883" s="360"/>
      <c r="S883" s="339"/>
    </row>
    <row r="884" spans="18:19" x14ac:dyDescent="0.25">
      <c r="R884" s="360"/>
      <c r="S884" s="339"/>
    </row>
    <row r="885" spans="18:19" x14ac:dyDescent="0.25">
      <c r="R885" s="360"/>
      <c r="S885" s="339"/>
    </row>
    <row r="886" spans="18:19" x14ac:dyDescent="0.25">
      <c r="R886" s="360"/>
      <c r="S886" s="339"/>
    </row>
    <row r="887" spans="18:19" x14ac:dyDescent="0.25">
      <c r="R887" s="360"/>
      <c r="S887" s="339"/>
    </row>
    <row r="888" spans="18:19" x14ac:dyDescent="0.25">
      <c r="R888" s="360"/>
      <c r="S888" s="339"/>
    </row>
    <row r="889" spans="18:19" x14ac:dyDescent="0.25">
      <c r="R889" s="360"/>
      <c r="S889" s="339"/>
    </row>
    <row r="890" spans="18:19" x14ac:dyDescent="0.25">
      <c r="R890" s="360"/>
      <c r="S890" s="339"/>
    </row>
    <row r="891" spans="18:19" x14ac:dyDescent="0.25">
      <c r="R891" s="360"/>
      <c r="S891" s="339"/>
    </row>
    <row r="892" spans="18:19" x14ac:dyDescent="0.25">
      <c r="R892" s="360"/>
      <c r="S892" s="339"/>
    </row>
    <row r="893" spans="18:19" x14ac:dyDescent="0.25">
      <c r="R893" s="360"/>
      <c r="S893" s="339"/>
    </row>
    <row r="894" spans="18:19" x14ac:dyDescent="0.25">
      <c r="R894" s="360"/>
      <c r="S894" s="339"/>
    </row>
    <row r="895" spans="18:19" x14ac:dyDescent="0.25">
      <c r="R895" s="360"/>
      <c r="S895" s="339"/>
    </row>
    <row r="896" spans="18:19" x14ac:dyDescent="0.25">
      <c r="R896" s="360"/>
      <c r="S896" s="339"/>
    </row>
    <row r="897" spans="18:19" x14ac:dyDescent="0.25">
      <c r="R897" s="360"/>
      <c r="S897" s="339"/>
    </row>
    <row r="898" spans="18:19" x14ac:dyDescent="0.25">
      <c r="R898" s="360"/>
      <c r="S898" s="339"/>
    </row>
    <row r="899" spans="18:19" x14ac:dyDescent="0.25">
      <c r="R899" s="360"/>
      <c r="S899" s="339"/>
    </row>
    <row r="900" spans="18:19" x14ac:dyDescent="0.25">
      <c r="R900" s="360"/>
      <c r="S900" s="339"/>
    </row>
    <row r="901" spans="18:19" x14ac:dyDescent="0.25">
      <c r="R901" s="360"/>
      <c r="S901" s="339"/>
    </row>
    <row r="902" spans="18:19" x14ac:dyDescent="0.25">
      <c r="R902" s="360"/>
      <c r="S902" s="339"/>
    </row>
    <row r="903" spans="18:19" x14ac:dyDescent="0.25">
      <c r="R903" s="360"/>
      <c r="S903" s="339"/>
    </row>
    <row r="904" spans="18:19" x14ac:dyDescent="0.25">
      <c r="R904" s="360"/>
      <c r="S904" s="339"/>
    </row>
    <row r="905" spans="18:19" x14ac:dyDescent="0.25">
      <c r="R905" s="360"/>
      <c r="S905" s="339"/>
    </row>
    <row r="906" spans="18:19" x14ac:dyDescent="0.25">
      <c r="R906" s="360"/>
      <c r="S906" s="339"/>
    </row>
    <row r="907" spans="18:19" x14ac:dyDescent="0.25">
      <c r="R907" s="360"/>
      <c r="S907" s="339"/>
    </row>
    <row r="908" spans="18:19" x14ac:dyDescent="0.25">
      <c r="R908" s="360"/>
      <c r="S908" s="339"/>
    </row>
    <row r="909" spans="18:19" x14ac:dyDescent="0.25">
      <c r="R909" s="360"/>
      <c r="S909" s="339"/>
    </row>
    <row r="910" spans="18:19" x14ac:dyDescent="0.25">
      <c r="R910" s="360"/>
      <c r="S910" s="339"/>
    </row>
    <row r="911" spans="18:19" x14ac:dyDescent="0.25">
      <c r="R911" s="360"/>
      <c r="S911" s="339"/>
    </row>
    <row r="912" spans="18:19" x14ac:dyDescent="0.25">
      <c r="R912" s="360"/>
      <c r="S912" s="339"/>
    </row>
    <row r="913" spans="18:19" x14ac:dyDescent="0.25">
      <c r="R913" s="360"/>
      <c r="S913" s="339"/>
    </row>
    <row r="914" spans="18:19" x14ac:dyDescent="0.25">
      <c r="R914" s="360"/>
      <c r="S914" s="339"/>
    </row>
    <row r="915" spans="18:19" x14ac:dyDescent="0.25">
      <c r="R915" s="360"/>
      <c r="S915" s="339"/>
    </row>
    <row r="916" spans="18:19" x14ac:dyDescent="0.25">
      <c r="R916" s="360"/>
      <c r="S916" s="339"/>
    </row>
    <row r="917" spans="18:19" x14ac:dyDescent="0.25">
      <c r="R917" s="360"/>
      <c r="S917" s="339"/>
    </row>
    <row r="918" spans="18:19" x14ac:dyDescent="0.25">
      <c r="R918" s="360"/>
      <c r="S918" s="339"/>
    </row>
    <row r="919" spans="18:19" x14ac:dyDescent="0.25">
      <c r="R919" s="360"/>
      <c r="S919" s="339"/>
    </row>
    <row r="920" spans="18:19" x14ac:dyDescent="0.25">
      <c r="R920" s="360"/>
      <c r="S920" s="339"/>
    </row>
    <row r="921" spans="18:19" x14ac:dyDescent="0.25">
      <c r="R921" s="360"/>
      <c r="S921" s="339"/>
    </row>
    <row r="922" spans="18:19" x14ac:dyDescent="0.25">
      <c r="R922" s="360"/>
      <c r="S922" s="339"/>
    </row>
    <row r="923" spans="18:19" x14ac:dyDescent="0.25">
      <c r="R923" s="360"/>
      <c r="S923" s="339"/>
    </row>
    <row r="924" spans="18:19" x14ac:dyDescent="0.25">
      <c r="R924" s="360"/>
      <c r="S924" s="339"/>
    </row>
    <row r="925" spans="18:19" x14ac:dyDescent="0.25">
      <c r="R925" s="360"/>
      <c r="S925" s="339"/>
    </row>
    <row r="926" spans="18:19" x14ac:dyDescent="0.25">
      <c r="R926" s="360"/>
      <c r="S926" s="339"/>
    </row>
    <row r="927" spans="18:19" x14ac:dyDescent="0.25">
      <c r="R927" s="360"/>
      <c r="S927" s="339"/>
    </row>
    <row r="928" spans="18:19" x14ac:dyDescent="0.25">
      <c r="R928" s="360"/>
      <c r="S928" s="339"/>
    </row>
    <row r="929" spans="18:19" x14ac:dyDescent="0.25">
      <c r="R929" s="360"/>
      <c r="S929" s="339"/>
    </row>
    <row r="930" spans="18:19" x14ac:dyDescent="0.25">
      <c r="R930" s="360"/>
      <c r="S930" s="339"/>
    </row>
    <row r="931" spans="18:19" x14ac:dyDescent="0.25">
      <c r="R931" s="360"/>
      <c r="S931" s="339"/>
    </row>
    <row r="932" spans="18:19" x14ac:dyDescent="0.25">
      <c r="R932" s="360"/>
      <c r="S932" s="339"/>
    </row>
    <row r="933" spans="18:19" x14ac:dyDescent="0.25">
      <c r="R933" s="360"/>
      <c r="S933" s="339"/>
    </row>
    <row r="934" spans="18:19" x14ac:dyDescent="0.25">
      <c r="R934" s="360"/>
      <c r="S934" s="339"/>
    </row>
    <row r="935" spans="18:19" x14ac:dyDescent="0.25">
      <c r="R935" s="360"/>
      <c r="S935" s="339"/>
    </row>
    <row r="936" spans="18:19" x14ac:dyDescent="0.25">
      <c r="R936" s="360"/>
      <c r="S936" s="339"/>
    </row>
    <row r="937" spans="18:19" x14ac:dyDescent="0.25">
      <c r="R937" s="360"/>
      <c r="S937" s="339"/>
    </row>
    <row r="938" spans="18:19" x14ac:dyDescent="0.25">
      <c r="R938" s="360"/>
      <c r="S938" s="339"/>
    </row>
    <row r="939" spans="18:19" x14ac:dyDescent="0.25">
      <c r="R939" s="360"/>
      <c r="S939" s="339"/>
    </row>
    <row r="940" spans="18:19" x14ac:dyDescent="0.25">
      <c r="R940" s="360"/>
      <c r="S940" s="339"/>
    </row>
    <row r="941" spans="18:19" x14ac:dyDescent="0.25">
      <c r="R941" s="360"/>
      <c r="S941" s="339"/>
    </row>
    <row r="942" spans="18:19" x14ac:dyDescent="0.25">
      <c r="R942" s="360"/>
      <c r="S942" s="339"/>
    </row>
    <row r="943" spans="18:19" x14ac:dyDescent="0.25">
      <c r="R943" s="360"/>
      <c r="S943" s="339"/>
    </row>
    <row r="944" spans="18:19" x14ac:dyDescent="0.25">
      <c r="R944" s="360"/>
      <c r="S944" s="339"/>
    </row>
    <row r="945" spans="18:19" x14ac:dyDescent="0.25">
      <c r="R945" s="360"/>
      <c r="S945" s="339"/>
    </row>
    <row r="946" spans="18:19" x14ac:dyDescent="0.25">
      <c r="R946" s="360"/>
      <c r="S946" s="339"/>
    </row>
    <row r="947" spans="18:19" x14ac:dyDescent="0.25">
      <c r="R947" s="360"/>
      <c r="S947" s="339"/>
    </row>
    <row r="948" spans="18:19" x14ac:dyDescent="0.25">
      <c r="R948" s="360"/>
      <c r="S948" s="339"/>
    </row>
    <row r="949" spans="18:19" x14ac:dyDescent="0.25">
      <c r="R949" s="360"/>
      <c r="S949" s="339"/>
    </row>
    <row r="950" spans="18:19" x14ac:dyDescent="0.25">
      <c r="R950" s="360"/>
      <c r="S950" s="339"/>
    </row>
    <row r="951" spans="18:19" x14ac:dyDescent="0.25">
      <c r="R951" s="360"/>
      <c r="S951" s="339"/>
    </row>
    <row r="952" spans="18:19" x14ac:dyDescent="0.25">
      <c r="R952" s="360"/>
      <c r="S952" s="339"/>
    </row>
    <row r="953" spans="18:19" x14ac:dyDescent="0.25">
      <c r="R953" s="360"/>
      <c r="S953" s="339"/>
    </row>
    <row r="954" spans="18:19" x14ac:dyDescent="0.25">
      <c r="R954" s="360"/>
      <c r="S954" s="339"/>
    </row>
    <row r="955" spans="18:19" x14ac:dyDescent="0.25">
      <c r="R955" s="360"/>
      <c r="S955" s="339"/>
    </row>
    <row r="956" spans="18:19" x14ac:dyDescent="0.25">
      <c r="R956" s="360"/>
      <c r="S956" s="339"/>
    </row>
    <row r="957" spans="18:19" x14ac:dyDescent="0.25">
      <c r="R957" s="360"/>
      <c r="S957" s="339"/>
    </row>
    <row r="958" spans="18:19" x14ac:dyDescent="0.25">
      <c r="R958" s="360"/>
      <c r="S958" s="339"/>
    </row>
    <row r="959" spans="18:19" x14ac:dyDescent="0.25">
      <c r="R959" s="360"/>
      <c r="S959" s="339"/>
    </row>
    <row r="960" spans="18:19" x14ac:dyDescent="0.25">
      <c r="R960" s="360"/>
      <c r="S960" s="339"/>
    </row>
    <row r="961" spans="18:19" x14ac:dyDescent="0.25">
      <c r="R961" s="360"/>
      <c r="S961" s="339"/>
    </row>
    <row r="962" spans="18:19" x14ac:dyDescent="0.25">
      <c r="R962" s="360"/>
      <c r="S962" s="339"/>
    </row>
    <row r="963" spans="18:19" x14ac:dyDescent="0.25">
      <c r="R963" s="360"/>
      <c r="S963" s="339"/>
    </row>
    <row r="964" spans="18:19" x14ac:dyDescent="0.25">
      <c r="R964" s="360"/>
      <c r="S964" s="339"/>
    </row>
    <row r="965" spans="18:19" x14ac:dyDescent="0.25">
      <c r="R965" s="360"/>
      <c r="S965" s="339"/>
    </row>
    <row r="966" spans="18:19" x14ac:dyDescent="0.25">
      <c r="R966" s="360"/>
      <c r="S966" s="339"/>
    </row>
    <row r="967" spans="18:19" x14ac:dyDescent="0.25">
      <c r="R967" s="360"/>
      <c r="S967" s="339"/>
    </row>
    <row r="968" spans="18:19" x14ac:dyDescent="0.25">
      <c r="R968" s="360"/>
      <c r="S968" s="339"/>
    </row>
    <row r="969" spans="18:19" x14ac:dyDescent="0.25">
      <c r="R969" s="360"/>
      <c r="S969" s="339"/>
    </row>
    <row r="970" spans="18:19" x14ac:dyDescent="0.25">
      <c r="R970" s="360"/>
      <c r="S970" s="339"/>
    </row>
    <row r="971" spans="18:19" x14ac:dyDescent="0.25">
      <c r="R971" s="360"/>
      <c r="S971" s="339"/>
    </row>
    <row r="972" spans="18:19" x14ac:dyDescent="0.25">
      <c r="R972" s="360"/>
      <c r="S972" s="339"/>
    </row>
    <row r="973" spans="18:19" x14ac:dyDescent="0.25">
      <c r="R973" s="360"/>
      <c r="S973" s="339"/>
    </row>
    <row r="974" spans="18:19" x14ac:dyDescent="0.25">
      <c r="R974" s="360"/>
      <c r="S974" s="339"/>
    </row>
    <row r="975" spans="18:19" x14ac:dyDescent="0.25">
      <c r="R975" s="360"/>
      <c r="S975" s="339"/>
    </row>
    <row r="976" spans="18:19" x14ac:dyDescent="0.25">
      <c r="R976" s="360"/>
      <c r="S976" s="339"/>
    </row>
    <row r="977" spans="18:19" x14ac:dyDescent="0.25">
      <c r="R977" s="360"/>
      <c r="S977" s="339"/>
    </row>
    <row r="978" spans="18:19" x14ac:dyDescent="0.25">
      <c r="R978" s="360"/>
      <c r="S978" s="339"/>
    </row>
    <row r="979" spans="18:19" x14ac:dyDescent="0.25">
      <c r="R979" s="360"/>
      <c r="S979" s="339"/>
    </row>
    <row r="980" spans="18:19" x14ac:dyDescent="0.25">
      <c r="R980" s="360"/>
      <c r="S980" s="339"/>
    </row>
    <row r="981" spans="18:19" x14ac:dyDescent="0.25">
      <c r="R981" s="360"/>
      <c r="S981" s="339"/>
    </row>
    <row r="982" spans="18:19" x14ac:dyDescent="0.25">
      <c r="R982" s="360"/>
      <c r="S982" s="339"/>
    </row>
    <row r="983" spans="18:19" x14ac:dyDescent="0.25">
      <c r="R983" s="360"/>
      <c r="S983" s="339"/>
    </row>
    <row r="984" spans="18:19" x14ac:dyDescent="0.25">
      <c r="R984" s="360"/>
      <c r="S984" s="339"/>
    </row>
    <row r="985" spans="18:19" x14ac:dyDescent="0.25">
      <c r="R985" s="360"/>
      <c r="S985" s="339"/>
    </row>
    <row r="986" spans="18:19" x14ac:dyDescent="0.25">
      <c r="R986" s="360"/>
      <c r="S986" s="339"/>
    </row>
    <row r="987" spans="18:19" x14ac:dyDescent="0.25">
      <c r="R987" s="360"/>
      <c r="S987" s="339"/>
    </row>
    <row r="988" spans="18:19" x14ac:dyDescent="0.25">
      <c r="R988" s="360"/>
      <c r="S988" s="339"/>
    </row>
    <row r="989" spans="18:19" x14ac:dyDescent="0.25">
      <c r="R989" s="360"/>
      <c r="S989" s="339"/>
    </row>
    <row r="990" spans="18:19" x14ac:dyDescent="0.25">
      <c r="R990" s="360"/>
      <c r="S990" s="339"/>
    </row>
    <row r="991" spans="18:19" x14ac:dyDescent="0.25">
      <c r="R991" s="360"/>
      <c r="S991" s="339"/>
    </row>
    <row r="992" spans="18:19" x14ac:dyDescent="0.25">
      <c r="R992" s="360"/>
      <c r="S992" s="339"/>
    </row>
    <row r="993" spans="18:19" x14ac:dyDescent="0.25">
      <c r="R993" s="360"/>
      <c r="S993" s="339"/>
    </row>
    <row r="994" spans="18:19" x14ac:dyDescent="0.25">
      <c r="R994" s="360"/>
      <c r="S994" s="339"/>
    </row>
    <row r="995" spans="18:19" x14ac:dyDescent="0.25">
      <c r="R995" s="360"/>
      <c r="S995" s="339"/>
    </row>
    <row r="996" spans="18:19" x14ac:dyDescent="0.25">
      <c r="R996" s="360"/>
      <c r="S996" s="339"/>
    </row>
    <row r="997" spans="18:19" x14ac:dyDescent="0.25">
      <c r="R997" s="360"/>
      <c r="S997" s="339"/>
    </row>
    <row r="998" spans="18:19" x14ac:dyDescent="0.25">
      <c r="R998" s="360"/>
      <c r="S998" s="339"/>
    </row>
    <row r="999" spans="18:19" x14ac:dyDescent="0.25">
      <c r="R999" s="360"/>
      <c r="S999" s="339"/>
    </row>
    <row r="1000" spans="18:19" x14ac:dyDescent="0.25">
      <c r="R1000" s="360"/>
      <c r="S1000" s="339"/>
    </row>
    <row r="1001" spans="18:19" x14ac:dyDescent="0.25">
      <c r="R1001" s="360"/>
      <c r="S1001" s="339"/>
    </row>
    <row r="1002" spans="18:19" x14ac:dyDescent="0.25">
      <c r="R1002" s="360"/>
      <c r="S1002" s="339"/>
    </row>
    <row r="1003" spans="18:19" x14ac:dyDescent="0.25">
      <c r="R1003" s="360"/>
      <c r="S1003" s="339"/>
    </row>
    <row r="1004" spans="18:19" x14ac:dyDescent="0.25">
      <c r="R1004" s="360"/>
      <c r="S1004" s="339"/>
    </row>
    <row r="1005" spans="18:19" x14ac:dyDescent="0.25">
      <c r="R1005" s="360"/>
      <c r="S1005" s="339"/>
    </row>
    <row r="1006" spans="18:19" x14ac:dyDescent="0.25">
      <c r="R1006" s="360"/>
      <c r="S1006" s="339"/>
    </row>
    <row r="1007" spans="18:19" x14ac:dyDescent="0.25">
      <c r="R1007" s="360"/>
      <c r="S1007" s="339"/>
    </row>
    <row r="1008" spans="18:19" x14ac:dyDescent="0.25">
      <c r="R1008" s="360"/>
      <c r="S1008" s="339"/>
    </row>
    <row r="1009" spans="18:19" x14ac:dyDescent="0.25">
      <c r="R1009" s="360"/>
      <c r="S1009" s="339"/>
    </row>
    <row r="1010" spans="18:19" x14ac:dyDescent="0.25">
      <c r="R1010" s="360"/>
      <c r="S1010" s="339"/>
    </row>
    <row r="1011" spans="18:19" x14ac:dyDescent="0.25">
      <c r="R1011" s="360"/>
      <c r="S1011" s="339"/>
    </row>
    <row r="1012" spans="18:19" x14ac:dyDescent="0.25">
      <c r="R1012" s="360"/>
      <c r="S1012" s="339"/>
    </row>
    <row r="1013" spans="18:19" x14ac:dyDescent="0.25">
      <c r="R1013" s="360"/>
      <c r="S1013" s="339"/>
    </row>
    <row r="1014" spans="18:19" x14ac:dyDescent="0.25">
      <c r="R1014" s="360"/>
      <c r="S1014" s="339"/>
    </row>
    <row r="1015" spans="18:19" x14ac:dyDescent="0.25">
      <c r="R1015" s="360"/>
      <c r="S1015" s="339"/>
    </row>
    <row r="1016" spans="18:19" x14ac:dyDescent="0.25">
      <c r="R1016" s="360"/>
      <c r="S1016" s="339"/>
    </row>
    <row r="1017" spans="18:19" x14ac:dyDescent="0.25">
      <c r="R1017" s="360"/>
      <c r="S1017" s="339"/>
    </row>
    <row r="1018" spans="18:19" x14ac:dyDescent="0.25">
      <c r="R1018" s="360"/>
      <c r="S1018" s="339"/>
    </row>
    <row r="1019" spans="18:19" x14ac:dyDescent="0.25">
      <c r="R1019" s="360"/>
      <c r="S1019" s="339"/>
    </row>
    <row r="1020" spans="18:19" x14ac:dyDescent="0.25">
      <c r="R1020" s="360"/>
      <c r="S1020" s="339"/>
    </row>
    <row r="1021" spans="18:19" x14ac:dyDescent="0.25">
      <c r="R1021" s="360"/>
      <c r="S1021" s="339"/>
    </row>
    <row r="1022" spans="18:19" x14ac:dyDescent="0.25">
      <c r="R1022" s="360"/>
      <c r="S1022" s="339"/>
    </row>
    <row r="1023" spans="18:19" x14ac:dyDescent="0.25">
      <c r="R1023" s="360"/>
      <c r="S1023" s="339"/>
    </row>
    <row r="1024" spans="18:19" x14ac:dyDescent="0.25">
      <c r="R1024" s="360"/>
      <c r="S1024" s="339"/>
    </row>
    <row r="1025" spans="18:19" x14ac:dyDescent="0.25">
      <c r="R1025" s="360"/>
      <c r="S1025" s="339"/>
    </row>
    <row r="1026" spans="18:19" x14ac:dyDescent="0.25">
      <c r="R1026" s="360"/>
      <c r="S1026" s="339"/>
    </row>
    <row r="1027" spans="18:19" x14ac:dyDescent="0.25">
      <c r="R1027" s="360"/>
      <c r="S1027" s="339"/>
    </row>
    <row r="1028" spans="18:19" x14ac:dyDescent="0.25">
      <c r="R1028" s="360"/>
      <c r="S1028" s="339"/>
    </row>
    <row r="1029" spans="18:19" x14ac:dyDescent="0.25">
      <c r="R1029" s="360"/>
      <c r="S1029" s="339"/>
    </row>
    <row r="1030" spans="18:19" x14ac:dyDescent="0.25">
      <c r="R1030" s="360"/>
      <c r="S1030" s="339"/>
    </row>
    <row r="1031" spans="18:19" x14ac:dyDescent="0.25">
      <c r="R1031" s="360"/>
      <c r="S1031" s="339"/>
    </row>
    <row r="1032" spans="18:19" x14ac:dyDescent="0.25">
      <c r="R1032" s="360"/>
      <c r="S1032" s="339"/>
    </row>
    <row r="1033" spans="18:19" x14ac:dyDescent="0.25">
      <c r="R1033" s="360"/>
      <c r="S1033" s="339"/>
    </row>
    <row r="1034" spans="18:19" x14ac:dyDescent="0.25">
      <c r="R1034" s="360"/>
      <c r="S1034" s="339"/>
    </row>
    <row r="1035" spans="18:19" x14ac:dyDescent="0.25">
      <c r="R1035" s="360"/>
      <c r="S1035" s="339"/>
    </row>
    <row r="1036" spans="18:19" x14ac:dyDescent="0.25">
      <c r="R1036" s="360"/>
      <c r="S1036" s="339"/>
    </row>
    <row r="1037" spans="18:19" x14ac:dyDescent="0.25">
      <c r="R1037" s="360"/>
      <c r="S1037" s="339"/>
    </row>
    <row r="1038" spans="18:19" x14ac:dyDescent="0.25">
      <c r="R1038" s="360"/>
      <c r="S1038" s="339"/>
    </row>
    <row r="1039" spans="18:19" x14ac:dyDescent="0.25">
      <c r="R1039" s="360"/>
      <c r="S1039" s="339"/>
    </row>
    <row r="1040" spans="18:19" x14ac:dyDescent="0.25">
      <c r="R1040" s="360"/>
      <c r="S1040" s="339"/>
    </row>
    <row r="1041" spans="18:19" x14ac:dyDescent="0.25">
      <c r="R1041" s="360"/>
      <c r="S1041" s="339"/>
    </row>
    <row r="1042" spans="18:19" x14ac:dyDescent="0.25">
      <c r="R1042" s="360"/>
      <c r="S1042" s="339"/>
    </row>
    <row r="1043" spans="18:19" x14ac:dyDescent="0.25">
      <c r="R1043" s="360"/>
      <c r="S1043" s="339"/>
    </row>
    <row r="1044" spans="18:19" x14ac:dyDescent="0.25">
      <c r="R1044" s="360"/>
      <c r="S1044" s="339"/>
    </row>
    <row r="1045" spans="18:19" x14ac:dyDescent="0.25">
      <c r="R1045" s="360"/>
      <c r="S1045" s="339"/>
    </row>
    <row r="1046" spans="18:19" x14ac:dyDescent="0.25">
      <c r="R1046" s="360"/>
      <c r="S1046" s="339"/>
    </row>
    <row r="1047" spans="18:19" x14ac:dyDescent="0.25">
      <c r="R1047" s="360"/>
      <c r="S1047" s="339"/>
    </row>
    <row r="1048" spans="18:19" x14ac:dyDescent="0.25">
      <c r="R1048" s="360"/>
      <c r="S1048" s="339"/>
    </row>
    <row r="1049" spans="18:19" x14ac:dyDescent="0.25">
      <c r="R1049" s="360"/>
      <c r="S1049" s="339"/>
    </row>
    <row r="1050" spans="18:19" x14ac:dyDescent="0.25">
      <c r="R1050" s="360"/>
      <c r="S1050" s="339"/>
    </row>
    <row r="1051" spans="18:19" x14ac:dyDescent="0.25">
      <c r="R1051" s="360"/>
      <c r="S1051" s="339"/>
    </row>
    <row r="1052" spans="18:19" x14ac:dyDescent="0.25">
      <c r="R1052" s="360"/>
      <c r="S1052" s="339"/>
    </row>
    <row r="1053" spans="18:19" x14ac:dyDescent="0.25">
      <c r="R1053" s="360"/>
      <c r="S1053" s="339"/>
    </row>
    <row r="1054" spans="18:19" x14ac:dyDescent="0.25">
      <c r="R1054" s="360"/>
      <c r="S1054" s="339"/>
    </row>
    <row r="1055" spans="18:19" x14ac:dyDescent="0.25">
      <c r="R1055" s="360"/>
      <c r="S1055" s="339"/>
    </row>
    <row r="1056" spans="18:19" x14ac:dyDescent="0.25">
      <c r="R1056" s="360"/>
      <c r="S1056" s="339"/>
    </row>
    <row r="1057" spans="18:19" x14ac:dyDescent="0.25">
      <c r="R1057" s="360"/>
      <c r="S1057" s="339"/>
    </row>
    <row r="1058" spans="18:19" x14ac:dyDescent="0.25">
      <c r="R1058" s="360"/>
      <c r="S1058" s="339"/>
    </row>
    <row r="1059" spans="18:19" x14ac:dyDescent="0.25">
      <c r="R1059" s="360"/>
      <c r="S1059" s="339"/>
    </row>
    <row r="1060" spans="18:19" x14ac:dyDescent="0.25">
      <c r="R1060" s="360"/>
      <c r="S1060" s="339"/>
    </row>
    <row r="1061" spans="18:19" x14ac:dyDescent="0.25">
      <c r="R1061" s="360"/>
      <c r="S1061" s="339"/>
    </row>
    <row r="1062" spans="18:19" x14ac:dyDescent="0.25">
      <c r="R1062" s="360"/>
      <c r="S1062" s="339"/>
    </row>
    <row r="1063" spans="18:19" x14ac:dyDescent="0.25">
      <c r="R1063" s="360"/>
      <c r="S1063" s="339"/>
    </row>
    <row r="1064" spans="18:19" x14ac:dyDescent="0.25">
      <c r="R1064" s="360"/>
      <c r="S1064" s="339"/>
    </row>
    <row r="1065" spans="18:19" x14ac:dyDescent="0.25">
      <c r="R1065" s="360"/>
      <c r="S1065" s="339"/>
    </row>
    <row r="1066" spans="18:19" x14ac:dyDescent="0.25">
      <c r="R1066" s="360"/>
      <c r="S1066" s="339"/>
    </row>
    <row r="1067" spans="18:19" x14ac:dyDescent="0.25">
      <c r="R1067" s="360"/>
      <c r="S1067" s="339"/>
    </row>
    <row r="1068" spans="18:19" x14ac:dyDescent="0.25">
      <c r="R1068" s="360"/>
      <c r="S1068" s="339"/>
    </row>
    <row r="1069" spans="18:19" x14ac:dyDescent="0.25">
      <c r="R1069" s="360"/>
      <c r="S1069" s="339"/>
    </row>
    <row r="1070" spans="18:19" x14ac:dyDescent="0.25">
      <c r="R1070" s="360"/>
      <c r="S1070" s="339"/>
    </row>
    <row r="1071" spans="18:19" x14ac:dyDescent="0.25">
      <c r="R1071" s="360"/>
      <c r="S1071" s="339"/>
    </row>
    <row r="1072" spans="18:19" x14ac:dyDescent="0.25">
      <c r="R1072" s="360"/>
      <c r="S1072" s="339"/>
    </row>
    <row r="1073" spans="18:19" x14ac:dyDescent="0.25">
      <c r="R1073" s="360"/>
      <c r="S1073" s="339"/>
    </row>
    <row r="1074" spans="18:19" x14ac:dyDescent="0.25">
      <c r="R1074" s="360"/>
      <c r="S1074" s="339"/>
    </row>
    <row r="1075" spans="18:19" x14ac:dyDescent="0.25">
      <c r="R1075" s="360"/>
      <c r="S1075" s="339"/>
    </row>
    <row r="1076" spans="18:19" x14ac:dyDescent="0.25">
      <c r="R1076" s="360"/>
      <c r="S1076" s="339"/>
    </row>
    <row r="1077" spans="18:19" x14ac:dyDescent="0.25">
      <c r="R1077" s="360"/>
      <c r="S1077" s="339"/>
    </row>
    <row r="1078" spans="18:19" x14ac:dyDescent="0.25">
      <c r="R1078" s="360"/>
      <c r="S1078" s="339"/>
    </row>
    <row r="1079" spans="18:19" x14ac:dyDescent="0.25">
      <c r="R1079" s="360"/>
      <c r="S1079" s="339"/>
    </row>
    <row r="1080" spans="18:19" x14ac:dyDescent="0.25">
      <c r="R1080" s="360"/>
      <c r="S1080" s="339"/>
    </row>
    <row r="1081" spans="18:19" x14ac:dyDescent="0.25">
      <c r="R1081" s="360"/>
      <c r="S1081" s="339"/>
    </row>
    <row r="1082" spans="18:19" x14ac:dyDescent="0.25">
      <c r="R1082" s="360"/>
      <c r="S1082" s="339"/>
    </row>
    <row r="1083" spans="18:19" x14ac:dyDescent="0.25">
      <c r="R1083" s="360"/>
      <c r="S1083" s="339"/>
    </row>
    <row r="1084" spans="18:19" x14ac:dyDescent="0.25">
      <c r="R1084" s="360"/>
      <c r="S1084" s="339"/>
    </row>
    <row r="1085" spans="18:19" x14ac:dyDescent="0.25">
      <c r="R1085" s="360"/>
      <c r="S1085" s="339"/>
    </row>
    <row r="1086" spans="18:19" x14ac:dyDescent="0.25">
      <c r="R1086" s="360"/>
      <c r="S1086" s="339"/>
    </row>
    <row r="1087" spans="18:19" x14ac:dyDescent="0.25">
      <c r="R1087" s="360"/>
      <c r="S1087" s="339"/>
    </row>
    <row r="1088" spans="18:19" x14ac:dyDescent="0.25">
      <c r="R1088" s="360"/>
      <c r="S1088" s="339"/>
    </row>
    <row r="1089" spans="18:19" x14ac:dyDescent="0.25">
      <c r="R1089" s="360"/>
      <c r="S1089" s="339"/>
    </row>
    <row r="1090" spans="18:19" x14ac:dyDescent="0.25">
      <c r="R1090" s="360"/>
      <c r="S1090" s="339"/>
    </row>
    <row r="1091" spans="18:19" x14ac:dyDescent="0.25">
      <c r="R1091" s="360"/>
      <c r="S1091" s="339"/>
    </row>
    <row r="1092" spans="18:19" x14ac:dyDescent="0.25">
      <c r="R1092" s="360"/>
      <c r="S1092" s="339"/>
    </row>
    <row r="1093" spans="18:19" x14ac:dyDescent="0.25">
      <c r="R1093" s="360"/>
      <c r="S1093" s="339"/>
    </row>
    <row r="1094" spans="18:19" x14ac:dyDescent="0.25">
      <c r="R1094" s="360"/>
      <c r="S1094" s="339"/>
    </row>
    <row r="1095" spans="18:19" x14ac:dyDescent="0.25">
      <c r="R1095" s="360"/>
      <c r="S1095" s="339"/>
    </row>
    <row r="1096" spans="18:19" x14ac:dyDescent="0.25">
      <c r="R1096" s="360"/>
      <c r="S1096" s="339"/>
    </row>
    <row r="1097" spans="18:19" x14ac:dyDescent="0.25">
      <c r="R1097" s="360"/>
      <c r="S1097" s="339"/>
    </row>
    <row r="1098" spans="18:19" x14ac:dyDescent="0.25">
      <c r="R1098" s="360"/>
      <c r="S1098" s="339"/>
    </row>
    <row r="1099" spans="18:19" x14ac:dyDescent="0.25">
      <c r="R1099" s="360"/>
      <c r="S1099" s="339"/>
    </row>
    <row r="1100" spans="18:19" x14ac:dyDescent="0.25">
      <c r="R1100" s="360"/>
      <c r="S1100" s="339"/>
    </row>
    <row r="1101" spans="18:19" x14ac:dyDescent="0.25">
      <c r="R1101" s="360"/>
      <c r="S1101" s="339"/>
    </row>
    <row r="1102" spans="18:19" x14ac:dyDescent="0.25">
      <c r="R1102" s="360"/>
      <c r="S1102" s="339"/>
    </row>
    <row r="1103" spans="18:19" x14ac:dyDescent="0.25">
      <c r="R1103" s="360"/>
      <c r="S1103" s="339"/>
    </row>
    <row r="1104" spans="18:19" x14ac:dyDescent="0.25">
      <c r="R1104" s="360"/>
      <c r="S1104" s="339"/>
    </row>
    <row r="1105" spans="18:19" x14ac:dyDescent="0.25">
      <c r="R1105" s="360"/>
      <c r="S1105" s="339"/>
    </row>
    <row r="1106" spans="18:19" x14ac:dyDescent="0.25">
      <c r="R1106" s="360"/>
      <c r="S1106" s="339"/>
    </row>
    <row r="1107" spans="18:19" x14ac:dyDescent="0.25">
      <c r="R1107" s="360"/>
      <c r="S1107" s="339"/>
    </row>
    <row r="1108" spans="18:19" x14ac:dyDescent="0.25">
      <c r="R1108" s="360"/>
      <c r="S1108" s="339"/>
    </row>
    <row r="1109" spans="18:19" x14ac:dyDescent="0.25">
      <c r="R1109" s="360"/>
      <c r="S1109" s="339"/>
    </row>
    <row r="1110" spans="18:19" x14ac:dyDescent="0.25">
      <c r="R1110" s="360"/>
      <c r="S1110" s="339"/>
    </row>
    <row r="1111" spans="18:19" x14ac:dyDescent="0.25">
      <c r="R1111" s="360"/>
      <c r="S1111" s="339"/>
    </row>
    <row r="1112" spans="18:19" x14ac:dyDescent="0.25">
      <c r="R1112" s="360"/>
      <c r="S1112" s="339"/>
    </row>
    <row r="1113" spans="18:19" x14ac:dyDescent="0.25">
      <c r="R1113" s="360"/>
      <c r="S1113" s="339"/>
    </row>
    <row r="1114" spans="18:19" x14ac:dyDescent="0.25">
      <c r="R1114" s="360"/>
      <c r="S1114" s="339"/>
    </row>
    <row r="1115" spans="18:19" x14ac:dyDescent="0.25">
      <c r="R1115" s="360"/>
      <c r="S1115" s="339"/>
    </row>
    <row r="1116" spans="18:19" x14ac:dyDescent="0.25">
      <c r="R1116" s="360"/>
      <c r="S1116" s="339"/>
    </row>
    <row r="1117" spans="18:19" x14ac:dyDescent="0.25">
      <c r="R1117" s="360"/>
      <c r="S1117" s="339"/>
    </row>
    <row r="1118" spans="18:19" x14ac:dyDescent="0.25">
      <c r="R1118" s="360"/>
      <c r="S1118" s="339"/>
    </row>
    <row r="1119" spans="18:19" x14ac:dyDescent="0.25">
      <c r="R1119" s="360"/>
      <c r="S1119" s="339"/>
    </row>
    <row r="1120" spans="18:19" x14ac:dyDescent="0.25">
      <c r="R1120" s="360"/>
      <c r="S1120" s="339"/>
    </row>
    <row r="1121" spans="18:19" x14ac:dyDescent="0.25">
      <c r="R1121" s="360"/>
      <c r="S1121" s="339"/>
    </row>
    <row r="1122" spans="18:19" x14ac:dyDescent="0.25">
      <c r="R1122" s="360"/>
      <c r="S1122" s="339"/>
    </row>
    <row r="1123" spans="18:19" x14ac:dyDescent="0.25">
      <c r="R1123" s="360"/>
      <c r="S1123" s="339"/>
    </row>
    <row r="1124" spans="18:19" x14ac:dyDescent="0.25">
      <c r="R1124" s="360"/>
      <c r="S1124" s="339"/>
    </row>
    <row r="1125" spans="18:19" x14ac:dyDescent="0.25">
      <c r="R1125" s="360"/>
      <c r="S1125" s="339"/>
    </row>
    <row r="1126" spans="18:19" x14ac:dyDescent="0.25">
      <c r="R1126" s="360"/>
      <c r="S1126" s="339"/>
    </row>
    <row r="1127" spans="18:19" x14ac:dyDescent="0.25">
      <c r="R1127" s="360"/>
      <c r="S1127" s="339"/>
    </row>
    <row r="1128" spans="18:19" x14ac:dyDescent="0.25">
      <c r="R1128" s="360"/>
      <c r="S1128" s="339"/>
    </row>
    <row r="1129" spans="18:19" x14ac:dyDescent="0.25">
      <c r="R1129" s="360"/>
      <c r="S1129" s="339"/>
    </row>
    <row r="1130" spans="18:19" x14ac:dyDescent="0.25">
      <c r="R1130" s="360"/>
      <c r="S1130" s="339"/>
    </row>
    <row r="1131" spans="18:19" x14ac:dyDescent="0.25">
      <c r="R1131" s="360"/>
      <c r="S1131" s="339"/>
    </row>
    <row r="1132" spans="18:19" x14ac:dyDescent="0.25">
      <c r="R1132" s="360"/>
      <c r="S1132" s="339"/>
    </row>
    <row r="1133" spans="18:19" x14ac:dyDescent="0.25">
      <c r="R1133" s="360"/>
      <c r="S1133" s="339"/>
    </row>
    <row r="1134" spans="18:19" x14ac:dyDescent="0.25">
      <c r="R1134" s="360"/>
      <c r="S1134" s="339"/>
    </row>
    <row r="1135" spans="18:19" x14ac:dyDescent="0.25">
      <c r="R1135" s="360"/>
      <c r="S1135" s="339"/>
    </row>
    <row r="1136" spans="18:19" x14ac:dyDescent="0.25">
      <c r="R1136" s="360"/>
      <c r="S1136" s="339"/>
    </row>
    <row r="1137" spans="18:19" x14ac:dyDescent="0.25">
      <c r="R1137" s="360"/>
      <c r="S1137" s="339"/>
    </row>
    <row r="1138" spans="18:19" x14ac:dyDescent="0.25">
      <c r="R1138" s="360"/>
      <c r="S1138" s="339"/>
    </row>
    <row r="1139" spans="18:19" x14ac:dyDescent="0.25">
      <c r="R1139" s="360"/>
      <c r="S1139" s="339"/>
    </row>
    <row r="1140" spans="18:19" x14ac:dyDescent="0.25">
      <c r="R1140" s="360"/>
      <c r="S1140" s="339"/>
    </row>
    <row r="1141" spans="18:19" x14ac:dyDescent="0.25">
      <c r="R1141" s="360"/>
      <c r="S1141" s="339"/>
    </row>
    <row r="1142" spans="18:19" x14ac:dyDescent="0.25">
      <c r="R1142" s="360"/>
      <c r="S1142" s="339"/>
    </row>
    <row r="1143" spans="18:19" x14ac:dyDescent="0.25">
      <c r="R1143" s="360"/>
      <c r="S1143" s="339"/>
    </row>
    <row r="1144" spans="18:19" x14ac:dyDescent="0.25">
      <c r="R1144" s="360"/>
      <c r="S1144" s="339"/>
    </row>
    <row r="1145" spans="18:19" x14ac:dyDescent="0.25">
      <c r="R1145" s="360"/>
      <c r="S1145" s="339"/>
    </row>
    <row r="1146" spans="18:19" x14ac:dyDescent="0.25">
      <c r="R1146" s="360"/>
      <c r="S1146" s="339"/>
    </row>
    <row r="1147" spans="18:19" x14ac:dyDescent="0.25">
      <c r="R1147" s="360"/>
      <c r="S1147" s="339"/>
    </row>
    <row r="1148" spans="18:19" x14ac:dyDescent="0.25">
      <c r="R1148" s="360"/>
      <c r="S1148" s="339"/>
    </row>
    <row r="1149" spans="18:19" x14ac:dyDescent="0.25">
      <c r="R1149" s="360"/>
      <c r="S1149" s="339"/>
    </row>
    <row r="1150" spans="18:19" x14ac:dyDescent="0.25">
      <c r="R1150" s="360"/>
      <c r="S1150" s="339"/>
    </row>
    <row r="1151" spans="18:19" x14ac:dyDescent="0.25">
      <c r="R1151" s="360"/>
      <c r="S1151" s="339"/>
    </row>
    <row r="1152" spans="18:19" x14ac:dyDescent="0.25">
      <c r="R1152" s="360"/>
      <c r="S1152" s="339"/>
    </row>
    <row r="1153" spans="18:19" x14ac:dyDescent="0.25">
      <c r="R1153" s="360"/>
      <c r="S1153" s="339"/>
    </row>
    <row r="1154" spans="18:19" x14ac:dyDescent="0.25">
      <c r="R1154" s="360"/>
      <c r="S1154" s="339"/>
    </row>
    <row r="1155" spans="18:19" x14ac:dyDescent="0.25">
      <c r="R1155" s="360"/>
      <c r="S1155" s="339"/>
    </row>
    <row r="1156" spans="18:19" x14ac:dyDescent="0.25">
      <c r="R1156" s="360"/>
      <c r="S1156" s="339"/>
    </row>
    <row r="1157" spans="18:19" x14ac:dyDescent="0.25">
      <c r="R1157" s="360"/>
      <c r="S1157" s="339"/>
    </row>
    <row r="1158" spans="18:19" x14ac:dyDescent="0.25">
      <c r="R1158" s="360"/>
      <c r="S1158" s="339"/>
    </row>
    <row r="1159" spans="18:19" x14ac:dyDescent="0.25">
      <c r="R1159" s="360"/>
      <c r="S1159" s="339"/>
    </row>
    <row r="1160" spans="18:19" x14ac:dyDescent="0.25">
      <c r="R1160" s="360"/>
      <c r="S1160" s="339"/>
    </row>
    <row r="1161" spans="18:19" x14ac:dyDescent="0.25">
      <c r="R1161" s="360"/>
      <c r="S1161" s="339"/>
    </row>
    <row r="1162" spans="18:19" x14ac:dyDescent="0.25">
      <c r="R1162" s="360"/>
      <c r="S1162" s="339"/>
    </row>
    <row r="1163" spans="18:19" x14ac:dyDescent="0.25">
      <c r="R1163" s="360"/>
      <c r="S1163" s="339"/>
    </row>
    <row r="1164" spans="18:19" x14ac:dyDescent="0.25">
      <c r="R1164" s="360"/>
      <c r="S1164" s="339"/>
    </row>
    <row r="1165" spans="18:19" x14ac:dyDescent="0.25">
      <c r="R1165" s="360"/>
      <c r="S1165" s="339"/>
    </row>
    <row r="1166" spans="18:19" x14ac:dyDescent="0.25">
      <c r="R1166" s="360"/>
      <c r="S1166" s="339"/>
    </row>
    <row r="1167" spans="18:19" x14ac:dyDescent="0.25">
      <c r="R1167" s="360"/>
      <c r="S1167" s="339"/>
    </row>
    <row r="1168" spans="18:19" x14ac:dyDescent="0.25">
      <c r="R1168" s="360"/>
      <c r="S1168" s="339"/>
    </row>
    <row r="1169" spans="18:19" x14ac:dyDescent="0.25">
      <c r="R1169" s="360"/>
      <c r="S1169" s="339"/>
    </row>
    <row r="1170" spans="18:19" x14ac:dyDescent="0.25">
      <c r="R1170" s="360"/>
      <c r="S1170" s="339"/>
    </row>
    <row r="1171" spans="18:19" x14ac:dyDescent="0.25">
      <c r="R1171" s="360"/>
      <c r="S1171" s="339"/>
    </row>
    <row r="1172" spans="18:19" x14ac:dyDescent="0.25">
      <c r="R1172" s="360"/>
      <c r="S1172" s="339"/>
    </row>
    <row r="1173" spans="18:19" x14ac:dyDescent="0.25">
      <c r="R1173" s="360"/>
      <c r="S1173" s="339"/>
    </row>
    <row r="1174" spans="18:19" x14ac:dyDescent="0.25">
      <c r="R1174" s="360"/>
      <c r="S1174" s="339"/>
    </row>
    <row r="1175" spans="18:19" x14ac:dyDescent="0.25">
      <c r="R1175" s="360"/>
      <c r="S1175" s="339"/>
    </row>
    <row r="1176" spans="18:19" x14ac:dyDescent="0.25">
      <c r="R1176" s="360"/>
      <c r="S1176" s="339"/>
    </row>
    <row r="1177" spans="18:19" x14ac:dyDescent="0.25">
      <c r="R1177" s="360"/>
      <c r="S1177" s="339"/>
    </row>
    <row r="1178" spans="18:19" x14ac:dyDescent="0.25">
      <c r="R1178" s="360"/>
      <c r="S1178" s="339"/>
    </row>
    <row r="1179" spans="18:19" x14ac:dyDescent="0.25">
      <c r="R1179" s="360"/>
      <c r="S1179" s="339"/>
    </row>
    <row r="1180" spans="18:19" x14ac:dyDescent="0.25">
      <c r="R1180" s="360"/>
      <c r="S1180" s="339"/>
    </row>
    <row r="1181" spans="18:19" x14ac:dyDescent="0.25">
      <c r="R1181" s="360"/>
      <c r="S1181" s="339"/>
    </row>
    <row r="1182" spans="18:19" x14ac:dyDescent="0.25">
      <c r="R1182" s="360"/>
      <c r="S1182" s="339"/>
    </row>
    <row r="1183" spans="18:19" x14ac:dyDescent="0.25">
      <c r="R1183" s="360"/>
      <c r="S1183" s="339"/>
    </row>
    <row r="1184" spans="18:19" x14ac:dyDescent="0.25">
      <c r="R1184" s="360"/>
      <c r="S1184" s="339"/>
    </row>
    <row r="1185" spans="18:19" x14ac:dyDescent="0.25">
      <c r="R1185" s="360"/>
      <c r="S1185" s="339"/>
    </row>
    <row r="1186" spans="18:19" x14ac:dyDescent="0.25">
      <c r="R1186" s="360"/>
      <c r="S1186" s="339"/>
    </row>
    <row r="1187" spans="18:19" x14ac:dyDescent="0.25">
      <c r="R1187" s="360"/>
      <c r="S1187" s="339"/>
    </row>
    <row r="1188" spans="18:19" x14ac:dyDescent="0.25">
      <c r="R1188" s="360"/>
      <c r="S1188" s="339"/>
    </row>
    <row r="1189" spans="18:19" x14ac:dyDescent="0.25">
      <c r="R1189" s="360"/>
      <c r="S1189" s="339"/>
    </row>
    <row r="1190" spans="18:19" x14ac:dyDescent="0.25">
      <c r="R1190" s="360"/>
      <c r="S1190" s="339"/>
    </row>
    <row r="1191" spans="18:19" x14ac:dyDescent="0.25">
      <c r="R1191" s="360"/>
      <c r="S1191" s="339"/>
    </row>
    <row r="1192" spans="18:19" x14ac:dyDescent="0.25">
      <c r="R1192" s="360"/>
      <c r="S1192" s="339"/>
    </row>
    <row r="1193" spans="18:19" x14ac:dyDescent="0.25">
      <c r="R1193" s="360"/>
      <c r="S1193" s="339"/>
    </row>
    <row r="1194" spans="18:19" x14ac:dyDescent="0.25">
      <c r="R1194" s="360"/>
      <c r="S1194" s="339"/>
    </row>
    <row r="1195" spans="18:19" x14ac:dyDescent="0.25">
      <c r="R1195" s="360"/>
      <c r="S1195" s="339"/>
    </row>
    <row r="1196" spans="18:19" x14ac:dyDescent="0.25">
      <c r="R1196" s="360"/>
      <c r="S1196" s="339"/>
    </row>
    <row r="1197" spans="18:19" x14ac:dyDescent="0.25">
      <c r="R1197" s="360"/>
      <c r="S1197" s="339"/>
    </row>
    <row r="1198" spans="18:19" x14ac:dyDescent="0.25">
      <c r="R1198" s="360"/>
      <c r="S1198" s="339"/>
    </row>
    <row r="1199" spans="18:19" x14ac:dyDescent="0.25">
      <c r="R1199" s="360"/>
      <c r="S1199" s="339"/>
    </row>
    <row r="1200" spans="18:19" x14ac:dyDescent="0.25">
      <c r="R1200" s="360"/>
      <c r="S1200" s="339"/>
    </row>
    <row r="1201" spans="18:19" x14ac:dyDescent="0.25">
      <c r="R1201" s="360"/>
      <c r="S1201" s="339"/>
    </row>
    <row r="1202" spans="18:19" x14ac:dyDescent="0.25">
      <c r="R1202" s="360"/>
      <c r="S1202" s="339"/>
    </row>
    <row r="1203" spans="18:19" x14ac:dyDescent="0.25">
      <c r="R1203" s="360"/>
      <c r="S1203" s="339"/>
    </row>
    <row r="1204" spans="18:19" x14ac:dyDescent="0.25">
      <c r="R1204" s="360"/>
      <c r="S1204" s="339"/>
    </row>
    <row r="1205" spans="18:19" x14ac:dyDescent="0.25">
      <c r="R1205" s="360"/>
      <c r="S1205" s="339"/>
    </row>
    <row r="1206" spans="18:19" x14ac:dyDescent="0.25">
      <c r="R1206" s="360"/>
      <c r="S1206" s="339"/>
    </row>
    <row r="1207" spans="18:19" x14ac:dyDescent="0.25">
      <c r="R1207" s="360"/>
      <c r="S1207" s="339"/>
    </row>
    <row r="1208" spans="18:19" x14ac:dyDescent="0.25">
      <c r="R1208" s="360"/>
      <c r="S1208" s="339"/>
    </row>
    <row r="1209" spans="18:19" x14ac:dyDescent="0.25">
      <c r="R1209" s="360"/>
      <c r="S1209" s="339"/>
    </row>
    <row r="1210" spans="18:19" x14ac:dyDescent="0.25">
      <c r="R1210" s="360"/>
      <c r="S1210" s="339"/>
    </row>
    <row r="1211" spans="18:19" x14ac:dyDescent="0.25">
      <c r="R1211" s="360"/>
      <c r="S1211" s="339"/>
    </row>
    <row r="1212" spans="18:19" x14ac:dyDescent="0.25">
      <c r="R1212" s="360"/>
      <c r="S1212" s="339"/>
    </row>
    <row r="1213" spans="18:19" x14ac:dyDescent="0.25">
      <c r="R1213" s="360"/>
      <c r="S1213" s="339"/>
    </row>
    <row r="1214" spans="18:19" x14ac:dyDescent="0.25">
      <c r="R1214" s="360"/>
      <c r="S1214" s="339"/>
    </row>
    <row r="1215" spans="18:19" x14ac:dyDescent="0.25">
      <c r="R1215" s="360"/>
      <c r="S1215" s="339"/>
    </row>
    <row r="1216" spans="18:19" x14ac:dyDescent="0.25">
      <c r="R1216" s="360"/>
      <c r="S1216" s="339"/>
    </row>
    <row r="1217" spans="18:19" x14ac:dyDescent="0.25">
      <c r="R1217" s="360"/>
      <c r="S1217" s="339"/>
    </row>
    <row r="1218" spans="18:19" x14ac:dyDescent="0.25">
      <c r="R1218" s="360"/>
      <c r="S1218" s="339"/>
    </row>
    <row r="1219" spans="18:19" x14ac:dyDescent="0.25">
      <c r="R1219" s="360"/>
      <c r="S1219" s="339"/>
    </row>
    <row r="1220" spans="18:19" x14ac:dyDescent="0.25">
      <c r="R1220" s="360"/>
      <c r="S1220" s="339"/>
    </row>
    <row r="1221" spans="18:19" x14ac:dyDescent="0.25">
      <c r="R1221" s="360"/>
      <c r="S1221" s="339"/>
    </row>
    <row r="1222" spans="18:19" x14ac:dyDescent="0.25">
      <c r="R1222" s="360"/>
      <c r="S1222" s="339"/>
    </row>
    <row r="1223" spans="18:19" x14ac:dyDescent="0.25">
      <c r="R1223" s="360"/>
      <c r="S1223" s="339"/>
    </row>
    <row r="1224" spans="18:19" x14ac:dyDescent="0.25">
      <c r="R1224" s="360"/>
      <c r="S1224" s="339"/>
    </row>
    <row r="1225" spans="18:19" x14ac:dyDescent="0.25">
      <c r="R1225" s="360"/>
      <c r="S1225" s="339"/>
    </row>
    <row r="1226" spans="18:19" x14ac:dyDescent="0.25">
      <c r="R1226" s="360"/>
      <c r="S1226" s="339"/>
    </row>
    <row r="1227" spans="18:19" x14ac:dyDescent="0.25">
      <c r="R1227" s="360"/>
      <c r="S1227" s="339"/>
    </row>
    <row r="1228" spans="18:19" x14ac:dyDescent="0.25">
      <c r="R1228" s="360"/>
      <c r="S1228" s="339"/>
    </row>
    <row r="1229" spans="18:19" x14ac:dyDescent="0.25">
      <c r="R1229" s="360"/>
      <c r="S1229" s="339"/>
    </row>
    <row r="1230" spans="18:19" x14ac:dyDescent="0.25">
      <c r="R1230" s="360"/>
      <c r="S1230" s="339"/>
    </row>
    <row r="1231" spans="18:19" x14ac:dyDescent="0.25">
      <c r="R1231" s="360"/>
      <c r="S1231" s="339"/>
    </row>
    <row r="1232" spans="18:19" x14ac:dyDescent="0.25">
      <c r="R1232" s="360"/>
      <c r="S1232" s="339"/>
    </row>
    <row r="1233" spans="18:19" x14ac:dyDescent="0.25">
      <c r="R1233" s="360"/>
      <c r="S1233" s="339"/>
    </row>
    <row r="1234" spans="18:19" x14ac:dyDescent="0.25">
      <c r="R1234" s="360"/>
      <c r="S1234" s="339"/>
    </row>
    <row r="1235" spans="18:19" x14ac:dyDescent="0.25">
      <c r="R1235" s="360"/>
      <c r="S1235" s="339"/>
    </row>
    <row r="1236" spans="18:19" x14ac:dyDescent="0.25">
      <c r="R1236" s="360"/>
      <c r="S1236" s="339"/>
    </row>
    <row r="1237" spans="18:19" x14ac:dyDescent="0.25">
      <c r="R1237" s="360"/>
      <c r="S1237" s="339"/>
    </row>
    <row r="1238" spans="18:19" x14ac:dyDescent="0.25">
      <c r="R1238" s="360"/>
      <c r="S1238" s="339"/>
    </row>
    <row r="1239" spans="18:19" x14ac:dyDescent="0.25">
      <c r="R1239" s="360"/>
      <c r="S1239" s="339"/>
    </row>
    <row r="1240" spans="18:19" x14ac:dyDescent="0.25">
      <c r="R1240" s="360"/>
      <c r="S1240" s="339"/>
    </row>
    <row r="1241" spans="18:19" x14ac:dyDescent="0.25">
      <c r="R1241" s="360"/>
      <c r="S1241" s="339"/>
    </row>
    <row r="1242" spans="18:19" x14ac:dyDescent="0.25">
      <c r="R1242" s="360"/>
      <c r="S1242" s="339"/>
    </row>
    <row r="1243" spans="18:19" x14ac:dyDescent="0.25">
      <c r="R1243" s="360"/>
      <c r="S1243" s="339"/>
    </row>
    <row r="1244" spans="18:19" x14ac:dyDescent="0.25">
      <c r="R1244" s="360"/>
      <c r="S1244" s="339"/>
    </row>
    <row r="1245" spans="18:19" x14ac:dyDescent="0.25">
      <c r="R1245" s="360"/>
      <c r="S1245" s="339"/>
    </row>
    <row r="1246" spans="18:19" x14ac:dyDescent="0.25">
      <c r="R1246" s="360"/>
      <c r="S1246" s="339"/>
    </row>
    <row r="1247" spans="18:19" x14ac:dyDescent="0.25">
      <c r="R1247" s="360"/>
      <c r="S1247" s="339"/>
    </row>
    <row r="1248" spans="18:19" x14ac:dyDescent="0.25">
      <c r="R1248" s="360"/>
      <c r="S1248" s="339"/>
    </row>
    <row r="1249" spans="18:19" x14ac:dyDescent="0.25">
      <c r="R1249" s="360"/>
      <c r="S1249" s="339"/>
    </row>
    <row r="1250" spans="18:19" x14ac:dyDescent="0.25">
      <c r="R1250" s="360"/>
      <c r="S1250" s="339"/>
    </row>
    <row r="1251" spans="18:19" x14ac:dyDescent="0.25">
      <c r="R1251" s="360"/>
      <c r="S1251" s="339"/>
    </row>
    <row r="1252" spans="18:19" x14ac:dyDescent="0.25">
      <c r="R1252" s="360"/>
      <c r="S1252" s="339"/>
    </row>
    <row r="1253" spans="18:19" x14ac:dyDescent="0.25">
      <c r="R1253" s="360"/>
      <c r="S1253" s="339"/>
    </row>
    <row r="1254" spans="18:19" x14ac:dyDescent="0.25">
      <c r="R1254" s="360"/>
      <c r="S1254" s="339"/>
    </row>
    <row r="1255" spans="18:19" x14ac:dyDescent="0.25">
      <c r="R1255" s="360"/>
      <c r="S1255" s="339"/>
    </row>
    <row r="1256" spans="18:19" x14ac:dyDescent="0.25">
      <c r="R1256" s="360"/>
      <c r="S1256" s="339"/>
    </row>
    <row r="1257" spans="18:19" x14ac:dyDescent="0.25">
      <c r="R1257" s="360"/>
      <c r="S1257" s="339"/>
    </row>
    <row r="1258" spans="18:19" x14ac:dyDescent="0.25">
      <c r="R1258" s="360"/>
      <c r="S1258" s="339"/>
    </row>
    <row r="1259" spans="18:19" x14ac:dyDescent="0.25">
      <c r="R1259" s="360"/>
      <c r="S1259" s="339"/>
    </row>
    <row r="1260" spans="18:19" x14ac:dyDescent="0.25">
      <c r="R1260" s="360"/>
      <c r="S1260" s="339"/>
    </row>
    <row r="1261" spans="18:19" x14ac:dyDescent="0.25">
      <c r="R1261" s="360"/>
      <c r="S1261" s="339"/>
    </row>
    <row r="1262" spans="18:19" x14ac:dyDescent="0.25">
      <c r="R1262" s="360"/>
      <c r="S1262" s="339"/>
    </row>
    <row r="1263" spans="18:19" x14ac:dyDescent="0.25">
      <c r="R1263" s="360"/>
      <c r="S1263" s="339"/>
    </row>
    <row r="1264" spans="18:19" x14ac:dyDescent="0.25">
      <c r="R1264" s="360"/>
      <c r="S1264" s="339"/>
    </row>
    <row r="1265" spans="18:19" x14ac:dyDescent="0.25">
      <c r="R1265" s="360"/>
      <c r="S1265" s="339"/>
    </row>
    <row r="1266" spans="18:19" x14ac:dyDescent="0.25">
      <c r="R1266" s="360"/>
      <c r="S1266" s="339"/>
    </row>
    <row r="1267" spans="18:19" x14ac:dyDescent="0.25">
      <c r="R1267" s="360"/>
      <c r="S1267" s="339"/>
    </row>
    <row r="1268" spans="18:19" x14ac:dyDescent="0.25">
      <c r="R1268" s="360"/>
      <c r="S1268" s="339"/>
    </row>
    <row r="1269" spans="18:19" x14ac:dyDescent="0.25">
      <c r="R1269" s="360"/>
      <c r="S1269" s="339"/>
    </row>
    <row r="1270" spans="18:19" x14ac:dyDescent="0.25">
      <c r="R1270" s="360"/>
      <c r="S1270" s="339"/>
    </row>
    <row r="1271" spans="18:19" x14ac:dyDescent="0.25">
      <c r="R1271" s="360"/>
      <c r="S1271" s="339"/>
    </row>
    <row r="1272" spans="18:19" x14ac:dyDescent="0.25">
      <c r="R1272" s="360"/>
      <c r="S1272" s="339"/>
    </row>
    <row r="1273" spans="18:19" x14ac:dyDescent="0.25">
      <c r="R1273" s="360"/>
      <c r="S1273" s="339"/>
    </row>
    <row r="1274" spans="18:19" x14ac:dyDescent="0.25">
      <c r="R1274" s="360"/>
      <c r="S1274" s="339"/>
    </row>
    <row r="1275" spans="18:19" x14ac:dyDescent="0.25">
      <c r="R1275" s="360"/>
      <c r="S1275" s="339"/>
    </row>
    <row r="1276" spans="18:19" x14ac:dyDescent="0.25">
      <c r="R1276" s="360"/>
      <c r="S1276" s="339"/>
    </row>
    <row r="1277" spans="18:19" x14ac:dyDescent="0.25">
      <c r="R1277" s="360"/>
      <c r="S1277" s="339"/>
    </row>
    <row r="1278" spans="18:19" x14ac:dyDescent="0.25">
      <c r="R1278" s="360"/>
      <c r="S1278" s="339"/>
    </row>
    <row r="1279" spans="18:19" x14ac:dyDescent="0.25">
      <c r="R1279" s="360"/>
      <c r="S1279" s="339"/>
    </row>
    <row r="1280" spans="18:19" x14ac:dyDescent="0.25">
      <c r="R1280" s="360"/>
      <c r="S1280" s="339"/>
    </row>
    <row r="1281" spans="18:19" x14ac:dyDescent="0.25">
      <c r="R1281" s="360"/>
      <c r="S1281" s="339"/>
    </row>
    <row r="1282" spans="18:19" x14ac:dyDescent="0.25">
      <c r="R1282" s="360"/>
      <c r="S1282" s="339"/>
    </row>
    <row r="1283" spans="18:19" x14ac:dyDescent="0.25">
      <c r="R1283" s="360"/>
      <c r="S1283" s="339"/>
    </row>
    <row r="1284" spans="18:19" x14ac:dyDescent="0.25">
      <c r="R1284" s="360"/>
      <c r="S1284" s="339"/>
    </row>
    <row r="1285" spans="18:19" x14ac:dyDescent="0.25">
      <c r="R1285" s="360"/>
      <c r="S1285" s="339"/>
    </row>
    <row r="1286" spans="18:19" x14ac:dyDescent="0.25">
      <c r="R1286" s="360"/>
      <c r="S1286" s="339"/>
    </row>
    <row r="1287" spans="18:19" x14ac:dyDescent="0.25">
      <c r="R1287" s="360"/>
      <c r="S1287" s="339"/>
    </row>
    <row r="1288" spans="18:19" x14ac:dyDescent="0.25">
      <c r="R1288" s="360"/>
      <c r="S1288" s="339"/>
    </row>
    <row r="1289" spans="18:19" x14ac:dyDescent="0.25">
      <c r="R1289" s="360"/>
      <c r="S1289" s="339"/>
    </row>
    <row r="1290" spans="18:19" x14ac:dyDescent="0.25">
      <c r="R1290" s="360"/>
      <c r="S1290" s="339"/>
    </row>
    <row r="1291" spans="18:19" x14ac:dyDescent="0.25">
      <c r="R1291" s="360"/>
      <c r="S1291" s="339"/>
    </row>
    <row r="1292" spans="18:19" x14ac:dyDescent="0.25">
      <c r="R1292" s="360"/>
      <c r="S1292" s="339"/>
    </row>
    <row r="1293" spans="18:19" x14ac:dyDescent="0.25">
      <c r="R1293" s="360"/>
      <c r="S1293" s="339"/>
    </row>
    <row r="1294" spans="18:19" x14ac:dyDescent="0.25">
      <c r="R1294" s="360"/>
      <c r="S1294" s="339"/>
    </row>
    <row r="1295" spans="18:19" x14ac:dyDescent="0.25">
      <c r="R1295" s="360"/>
      <c r="S1295" s="339"/>
    </row>
    <row r="1296" spans="18:19" x14ac:dyDescent="0.25">
      <c r="R1296" s="360"/>
      <c r="S1296" s="339"/>
    </row>
    <row r="1297" spans="18:19" x14ac:dyDescent="0.25">
      <c r="R1297" s="360"/>
      <c r="S1297" s="339"/>
    </row>
    <row r="1298" spans="18:19" x14ac:dyDescent="0.25">
      <c r="R1298" s="360"/>
      <c r="S1298" s="339"/>
    </row>
    <row r="1299" spans="18:19" x14ac:dyDescent="0.25">
      <c r="R1299" s="360"/>
      <c r="S1299" s="339"/>
    </row>
    <row r="1300" spans="18:19" x14ac:dyDescent="0.25">
      <c r="R1300" s="360"/>
      <c r="S1300" s="339"/>
    </row>
    <row r="1301" spans="18:19" x14ac:dyDescent="0.25">
      <c r="R1301" s="360"/>
      <c r="S1301" s="339"/>
    </row>
    <row r="1302" spans="18:19" x14ac:dyDescent="0.25">
      <c r="R1302" s="360"/>
      <c r="S1302" s="339"/>
    </row>
    <row r="1303" spans="18:19" x14ac:dyDescent="0.25">
      <c r="R1303" s="360"/>
      <c r="S1303" s="339"/>
    </row>
    <row r="1304" spans="18:19" x14ac:dyDescent="0.25">
      <c r="R1304" s="360"/>
      <c r="S1304" s="339"/>
    </row>
    <row r="1305" spans="18:19" x14ac:dyDescent="0.25">
      <c r="R1305" s="360"/>
      <c r="S1305" s="339"/>
    </row>
    <row r="1306" spans="18:19" x14ac:dyDescent="0.25">
      <c r="R1306" s="360"/>
      <c r="S1306" s="339"/>
    </row>
    <row r="1307" spans="18:19" x14ac:dyDescent="0.25">
      <c r="R1307" s="360"/>
      <c r="S1307" s="339"/>
    </row>
    <row r="1308" spans="18:19" x14ac:dyDescent="0.25">
      <c r="R1308" s="360"/>
      <c r="S1308" s="339"/>
    </row>
    <row r="1309" spans="18:19" x14ac:dyDescent="0.25">
      <c r="R1309" s="360"/>
      <c r="S1309" s="339"/>
    </row>
    <row r="1310" spans="18:19" x14ac:dyDescent="0.25">
      <c r="R1310" s="360"/>
      <c r="S1310" s="339"/>
    </row>
    <row r="1311" spans="18:19" x14ac:dyDescent="0.25">
      <c r="R1311" s="360"/>
      <c r="S1311" s="339"/>
    </row>
    <row r="1312" spans="18:19" x14ac:dyDescent="0.25">
      <c r="R1312" s="360"/>
      <c r="S1312" s="339"/>
    </row>
    <row r="1313" spans="18:19" x14ac:dyDescent="0.25">
      <c r="R1313" s="360"/>
      <c r="S1313" s="339"/>
    </row>
    <row r="1314" spans="18:19" x14ac:dyDescent="0.25">
      <c r="R1314" s="360"/>
      <c r="S1314" s="339"/>
    </row>
    <row r="1315" spans="18:19" x14ac:dyDescent="0.25">
      <c r="R1315" s="360"/>
      <c r="S1315" s="339"/>
    </row>
    <row r="1316" spans="18:19" x14ac:dyDescent="0.25">
      <c r="R1316" s="360"/>
      <c r="S1316" s="339"/>
    </row>
    <row r="1317" spans="18:19" x14ac:dyDescent="0.25">
      <c r="R1317" s="360"/>
      <c r="S1317" s="339"/>
    </row>
    <row r="1318" spans="18:19" x14ac:dyDescent="0.25">
      <c r="R1318" s="360"/>
      <c r="S1318" s="339"/>
    </row>
    <row r="1319" spans="18:19" x14ac:dyDescent="0.25">
      <c r="R1319" s="360"/>
      <c r="S1319" s="339"/>
    </row>
    <row r="1320" spans="18:19" x14ac:dyDescent="0.25">
      <c r="R1320" s="360"/>
      <c r="S1320" s="339"/>
    </row>
    <row r="1321" spans="18:19" x14ac:dyDescent="0.25">
      <c r="R1321" s="360"/>
      <c r="S1321" s="339"/>
    </row>
    <row r="1322" spans="18:19" x14ac:dyDescent="0.25">
      <c r="R1322" s="360"/>
      <c r="S1322" s="339"/>
    </row>
    <row r="1323" spans="18:19" x14ac:dyDescent="0.25">
      <c r="R1323" s="360"/>
      <c r="S1323" s="339"/>
    </row>
    <row r="1324" spans="18:19" x14ac:dyDescent="0.25">
      <c r="R1324" s="360"/>
      <c r="S1324" s="339"/>
    </row>
    <row r="1325" spans="18:19" x14ac:dyDescent="0.25">
      <c r="R1325" s="360"/>
      <c r="S1325" s="339"/>
    </row>
    <row r="1326" spans="18:19" x14ac:dyDescent="0.25">
      <c r="R1326" s="360"/>
      <c r="S1326" s="339"/>
    </row>
    <row r="1327" spans="18:19" x14ac:dyDescent="0.25">
      <c r="R1327" s="360"/>
      <c r="S1327" s="339"/>
    </row>
    <row r="1328" spans="18:19" x14ac:dyDescent="0.25">
      <c r="R1328" s="360"/>
      <c r="S1328" s="339"/>
    </row>
    <row r="1329" spans="18:19" x14ac:dyDescent="0.25">
      <c r="R1329" s="360"/>
      <c r="S1329" s="339"/>
    </row>
    <row r="1330" spans="18:19" x14ac:dyDescent="0.25">
      <c r="R1330" s="360"/>
      <c r="S1330" s="339"/>
    </row>
    <row r="1331" spans="18:19" x14ac:dyDescent="0.25">
      <c r="R1331" s="360"/>
      <c r="S1331" s="339"/>
    </row>
    <row r="1332" spans="18:19" x14ac:dyDescent="0.25">
      <c r="R1332" s="360"/>
      <c r="S1332" s="339"/>
    </row>
    <row r="1333" spans="18:19" x14ac:dyDescent="0.25">
      <c r="R1333" s="360"/>
      <c r="S1333" s="339"/>
    </row>
    <row r="1334" spans="18:19" x14ac:dyDescent="0.25">
      <c r="R1334" s="360"/>
      <c r="S1334" s="339"/>
    </row>
    <row r="1335" spans="18:19" x14ac:dyDescent="0.25">
      <c r="R1335" s="360"/>
      <c r="S1335" s="339"/>
    </row>
    <row r="1336" spans="18:19" x14ac:dyDescent="0.25">
      <c r="R1336" s="360"/>
      <c r="S1336" s="339"/>
    </row>
    <row r="1337" spans="18:19" x14ac:dyDescent="0.25">
      <c r="R1337" s="360"/>
      <c r="S1337" s="339"/>
    </row>
    <row r="1338" spans="18:19" x14ac:dyDescent="0.25">
      <c r="R1338" s="360"/>
      <c r="S1338" s="339"/>
    </row>
    <row r="1339" spans="18:19" x14ac:dyDescent="0.25">
      <c r="R1339" s="360"/>
      <c r="S1339" s="339"/>
    </row>
    <row r="1340" spans="18:19" x14ac:dyDescent="0.25">
      <c r="R1340" s="360"/>
      <c r="S1340" s="339"/>
    </row>
    <row r="1341" spans="18:19" x14ac:dyDescent="0.25">
      <c r="R1341" s="360"/>
      <c r="S1341" s="339"/>
    </row>
    <row r="1342" spans="18:19" x14ac:dyDescent="0.25">
      <c r="R1342" s="360"/>
      <c r="S1342" s="339"/>
    </row>
    <row r="1343" spans="18:19" x14ac:dyDescent="0.25">
      <c r="R1343" s="360"/>
      <c r="S1343" s="339"/>
    </row>
    <row r="1344" spans="18:19" x14ac:dyDescent="0.25">
      <c r="R1344" s="360"/>
      <c r="S1344" s="339"/>
    </row>
    <row r="1345" spans="18:19" x14ac:dyDescent="0.25">
      <c r="R1345" s="360"/>
      <c r="S1345" s="339"/>
    </row>
    <row r="1346" spans="18:19" x14ac:dyDescent="0.25">
      <c r="R1346" s="360"/>
      <c r="S1346" s="339"/>
    </row>
    <row r="1347" spans="18:19" x14ac:dyDescent="0.25">
      <c r="R1347" s="360"/>
      <c r="S1347" s="339"/>
    </row>
    <row r="1348" spans="18:19" x14ac:dyDescent="0.25">
      <c r="R1348" s="360"/>
      <c r="S1348" s="339"/>
    </row>
    <row r="1349" spans="18:19" x14ac:dyDescent="0.25">
      <c r="R1349" s="360"/>
      <c r="S1349" s="339"/>
    </row>
    <row r="1350" spans="18:19" x14ac:dyDescent="0.25">
      <c r="R1350" s="360"/>
      <c r="S1350" s="339"/>
    </row>
    <row r="1351" spans="18:19" x14ac:dyDescent="0.25">
      <c r="R1351" s="360"/>
      <c r="S1351" s="339"/>
    </row>
    <row r="1352" spans="18:19" x14ac:dyDescent="0.25">
      <c r="R1352" s="360"/>
      <c r="S1352" s="339"/>
    </row>
    <row r="1353" spans="18:19" x14ac:dyDescent="0.25">
      <c r="R1353" s="360"/>
      <c r="S1353" s="339"/>
    </row>
    <row r="1354" spans="18:19" x14ac:dyDescent="0.25">
      <c r="R1354" s="360"/>
      <c r="S1354" s="339"/>
    </row>
    <row r="1355" spans="18:19" x14ac:dyDescent="0.25">
      <c r="R1355" s="360"/>
      <c r="S1355" s="339"/>
    </row>
    <row r="1356" spans="18:19" x14ac:dyDescent="0.25">
      <c r="R1356" s="360"/>
      <c r="S1356" s="339"/>
    </row>
    <row r="1357" spans="18:19" x14ac:dyDescent="0.25">
      <c r="R1357" s="360"/>
      <c r="S1357" s="339"/>
    </row>
    <row r="1358" spans="18:19" x14ac:dyDescent="0.25">
      <c r="R1358" s="360"/>
      <c r="S1358" s="339"/>
    </row>
    <row r="1359" spans="18:19" x14ac:dyDescent="0.25">
      <c r="R1359" s="360"/>
      <c r="S1359" s="339"/>
    </row>
    <row r="1360" spans="18:19" x14ac:dyDescent="0.25">
      <c r="R1360" s="360"/>
      <c r="S1360" s="339"/>
    </row>
    <row r="1361" spans="18:19" x14ac:dyDescent="0.25">
      <c r="R1361" s="360"/>
      <c r="S1361" s="339"/>
    </row>
    <row r="1362" spans="18:19" x14ac:dyDescent="0.25">
      <c r="R1362" s="360"/>
      <c r="S1362" s="339"/>
    </row>
    <row r="1363" spans="18:19" x14ac:dyDescent="0.25">
      <c r="R1363" s="360"/>
      <c r="S1363" s="339"/>
    </row>
    <row r="1364" spans="18:19" x14ac:dyDescent="0.25">
      <c r="R1364" s="360"/>
      <c r="S1364" s="339"/>
    </row>
    <row r="1365" spans="18:19" x14ac:dyDescent="0.25">
      <c r="R1365" s="360"/>
      <c r="S1365" s="339"/>
    </row>
    <row r="1366" spans="18:19" x14ac:dyDescent="0.25">
      <c r="R1366" s="360"/>
      <c r="S1366" s="339"/>
    </row>
    <row r="1367" spans="18:19" x14ac:dyDescent="0.25">
      <c r="R1367" s="360"/>
      <c r="S1367" s="339"/>
    </row>
    <row r="1368" spans="18:19" x14ac:dyDescent="0.25">
      <c r="R1368" s="360"/>
      <c r="S1368" s="339"/>
    </row>
    <row r="1369" spans="18:19" x14ac:dyDescent="0.25">
      <c r="R1369" s="360"/>
      <c r="S1369" s="339"/>
    </row>
    <row r="1370" spans="18:19" x14ac:dyDescent="0.25">
      <c r="R1370" s="360"/>
      <c r="S1370" s="339"/>
    </row>
    <row r="1371" spans="18:19" x14ac:dyDescent="0.25">
      <c r="R1371" s="360"/>
      <c r="S1371" s="339"/>
    </row>
    <row r="1372" spans="18:19" x14ac:dyDescent="0.25">
      <c r="R1372" s="360"/>
      <c r="S1372" s="339"/>
    </row>
    <row r="1373" spans="18:19" x14ac:dyDescent="0.25">
      <c r="R1373" s="360"/>
      <c r="S1373" s="339"/>
    </row>
    <row r="1374" spans="18:19" x14ac:dyDescent="0.25">
      <c r="R1374" s="360"/>
      <c r="S1374" s="339"/>
    </row>
    <row r="1375" spans="18:19" x14ac:dyDescent="0.25">
      <c r="R1375" s="360"/>
      <c r="S1375" s="339"/>
    </row>
    <row r="1376" spans="18:19" x14ac:dyDescent="0.25">
      <c r="R1376" s="360"/>
      <c r="S1376" s="339"/>
    </row>
    <row r="1377" spans="18:19" x14ac:dyDescent="0.25">
      <c r="R1377" s="360"/>
      <c r="S1377" s="339"/>
    </row>
    <row r="1378" spans="18:19" x14ac:dyDescent="0.25">
      <c r="R1378" s="360"/>
      <c r="S1378" s="339"/>
    </row>
    <row r="1379" spans="18:19" x14ac:dyDescent="0.25">
      <c r="R1379" s="360"/>
      <c r="S1379" s="339"/>
    </row>
    <row r="1380" spans="18:19" x14ac:dyDescent="0.25">
      <c r="R1380" s="360"/>
      <c r="S1380" s="339"/>
    </row>
    <row r="1381" spans="18:19" x14ac:dyDescent="0.25">
      <c r="R1381" s="360"/>
      <c r="S1381" s="339"/>
    </row>
    <row r="1382" spans="18:19" x14ac:dyDescent="0.25">
      <c r="R1382" s="360"/>
      <c r="S1382" s="339"/>
    </row>
    <row r="1383" spans="18:19" x14ac:dyDescent="0.25">
      <c r="R1383" s="360"/>
      <c r="S1383" s="339"/>
    </row>
    <row r="1384" spans="18:19" x14ac:dyDescent="0.25">
      <c r="R1384" s="360"/>
      <c r="S1384" s="339"/>
    </row>
    <row r="1385" spans="18:19" x14ac:dyDescent="0.25">
      <c r="R1385" s="360"/>
      <c r="S1385" s="339"/>
    </row>
    <row r="1386" spans="18:19" x14ac:dyDescent="0.25">
      <c r="R1386" s="360"/>
      <c r="S1386" s="339"/>
    </row>
    <row r="1387" spans="18:19" x14ac:dyDescent="0.25">
      <c r="R1387" s="360"/>
      <c r="S1387" s="339"/>
    </row>
    <row r="1388" spans="18:19" x14ac:dyDescent="0.25">
      <c r="R1388" s="360"/>
      <c r="S1388" s="339"/>
    </row>
    <row r="1389" spans="18:19" x14ac:dyDescent="0.25">
      <c r="R1389" s="360"/>
      <c r="S1389" s="339"/>
    </row>
    <row r="1390" spans="18:19" x14ac:dyDescent="0.25">
      <c r="R1390" s="360"/>
      <c r="S1390" s="339"/>
    </row>
    <row r="1391" spans="18:19" x14ac:dyDescent="0.25">
      <c r="R1391" s="360"/>
      <c r="S1391" s="339"/>
    </row>
    <row r="1392" spans="18:19" x14ac:dyDescent="0.25">
      <c r="R1392" s="360"/>
      <c r="S1392" s="339"/>
    </row>
    <row r="1393" spans="18:19" x14ac:dyDescent="0.25">
      <c r="R1393" s="360"/>
      <c r="S1393" s="339"/>
    </row>
    <row r="1394" spans="18:19" x14ac:dyDescent="0.25">
      <c r="R1394" s="360"/>
      <c r="S1394" s="339"/>
    </row>
    <row r="1395" spans="18:19" x14ac:dyDescent="0.25">
      <c r="R1395" s="360"/>
      <c r="S1395" s="339"/>
    </row>
    <row r="1396" spans="18:19" x14ac:dyDescent="0.25">
      <c r="R1396" s="360"/>
      <c r="S1396" s="339"/>
    </row>
    <row r="1397" spans="18:19" x14ac:dyDescent="0.25">
      <c r="R1397" s="360"/>
      <c r="S1397" s="339"/>
    </row>
    <row r="1398" spans="18:19" x14ac:dyDescent="0.25">
      <c r="R1398" s="360"/>
      <c r="S1398" s="339"/>
    </row>
    <row r="1399" spans="18:19" x14ac:dyDescent="0.25">
      <c r="R1399" s="360"/>
      <c r="S1399" s="339"/>
    </row>
    <row r="1400" spans="18:19" x14ac:dyDescent="0.25">
      <c r="R1400" s="360"/>
      <c r="S1400" s="339"/>
    </row>
    <row r="1401" spans="18:19" x14ac:dyDescent="0.25">
      <c r="R1401" s="360"/>
      <c r="S1401" s="339"/>
    </row>
    <row r="1402" spans="18:19" x14ac:dyDescent="0.25">
      <c r="R1402" s="360"/>
      <c r="S1402" s="339"/>
    </row>
    <row r="1403" spans="18:19" x14ac:dyDescent="0.25">
      <c r="R1403" s="360"/>
      <c r="S1403" s="339"/>
    </row>
    <row r="1404" spans="18:19" x14ac:dyDescent="0.25">
      <c r="R1404" s="360"/>
      <c r="S1404" s="339"/>
    </row>
    <row r="1405" spans="18:19" x14ac:dyDescent="0.25">
      <c r="R1405" s="360"/>
      <c r="S1405" s="339"/>
    </row>
    <row r="1406" spans="18:19" x14ac:dyDescent="0.25">
      <c r="R1406" s="360"/>
      <c r="S1406" s="339"/>
    </row>
    <row r="1407" spans="18:19" x14ac:dyDescent="0.25">
      <c r="R1407" s="360"/>
      <c r="S1407" s="339"/>
    </row>
    <row r="1408" spans="18:19" x14ac:dyDescent="0.25">
      <c r="R1408" s="360"/>
      <c r="S1408" s="339"/>
    </row>
    <row r="1409" spans="18:19" x14ac:dyDescent="0.25">
      <c r="R1409" s="360"/>
      <c r="S1409" s="339"/>
    </row>
    <row r="1410" spans="18:19" x14ac:dyDescent="0.25">
      <c r="R1410" s="360"/>
      <c r="S1410" s="339"/>
    </row>
    <row r="1411" spans="18:19" x14ac:dyDescent="0.25">
      <c r="R1411" s="360"/>
      <c r="S1411" s="339"/>
    </row>
    <row r="1412" spans="18:19" x14ac:dyDescent="0.25">
      <c r="R1412" s="360"/>
      <c r="S1412" s="339"/>
    </row>
    <row r="1413" spans="18:19" x14ac:dyDescent="0.25">
      <c r="R1413" s="360"/>
      <c r="S1413" s="339"/>
    </row>
    <row r="1414" spans="18:19" x14ac:dyDescent="0.25">
      <c r="R1414" s="360"/>
      <c r="S1414" s="339"/>
    </row>
    <row r="1415" spans="18:19" x14ac:dyDescent="0.25">
      <c r="R1415" s="360"/>
      <c r="S1415" s="339"/>
    </row>
    <row r="1416" spans="18:19" x14ac:dyDescent="0.25">
      <c r="R1416" s="360"/>
      <c r="S1416" s="339"/>
    </row>
    <row r="1417" spans="18:19" x14ac:dyDescent="0.25">
      <c r="R1417" s="360"/>
      <c r="S1417" s="339"/>
    </row>
    <row r="1418" spans="18:19" x14ac:dyDescent="0.25">
      <c r="R1418" s="360"/>
      <c r="S1418" s="339"/>
    </row>
    <row r="1419" spans="18:19" x14ac:dyDescent="0.25">
      <c r="R1419" s="360"/>
      <c r="S1419" s="339"/>
    </row>
    <row r="1420" spans="18:19" x14ac:dyDescent="0.25">
      <c r="R1420" s="360"/>
      <c r="S1420" s="339"/>
    </row>
    <row r="1421" spans="18:19" x14ac:dyDescent="0.25">
      <c r="R1421" s="360"/>
      <c r="S1421" s="339"/>
    </row>
    <row r="1422" spans="18:19" x14ac:dyDescent="0.25">
      <c r="R1422" s="360"/>
      <c r="S1422" s="339"/>
    </row>
    <row r="1423" spans="18:19" x14ac:dyDescent="0.25">
      <c r="R1423" s="360"/>
      <c r="S1423" s="339"/>
    </row>
    <row r="1424" spans="18:19" x14ac:dyDescent="0.25">
      <c r="R1424" s="360"/>
      <c r="S1424" s="339"/>
    </row>
    <row r="1425" spans="18:19" x14ac:dyDescent="0.25">
      <c r="R1425" s="360"/>
      <c r="S1425" s="339"/>
    </row>
    <row r="1426" spans="18:19" x14ac:dyDescent="0.25">
      <c r="R1426" s="360"/>
      <c r="S1426" s="339"/>
    </row>
    <row r="1427" spans="18:19" x14ac:dyDescent="0.25">
      <c r="R1427" s="360"/>
      <c r="S1427" s="339"/>
    </row>
    <row r="1428" spans="18:19" x14ac:dyDescent="0.25">
      <c r="R1428" s="360"/>
      <c r="S1428" s="339"/>
    </row>
    <row r="1429" spans="18:19" x14ac:dyDescent="0.25">
      <c r="R1429" s="360"/>
      <c r="S1429" s="339"/>
    </row>
    <row r="1430" spans="18:19" x14ac:dyDescent="0.25">
      <c r="R1430" s="360"/>
      <c r="S1430" s="339"/>
    </row>
    <row r="1431" spans="18:19" x14ac:dyDescent="0.25">
      <c r="R1431" s="360"/>
      <c r="S1431" s="339"/>
    </row>
    <row r="1432" spans="18:19" x14ac:dyDescent="0.25">
      <c r="R1432" s="360"/>
      <c r="S1432" s="339"/>
    </row>
    <row r="1433" spans="18:19" x14ac:dyDescent="0.25">
      <c r="R1433" s="360"/>
      <c r="S1433" s="339"/>
    </row>
    <row r="1434" spans="18:19" x14ac:dyDescent="0.25">
      <c r="R1434" s="360"/>
      <c r="S1434" s="339"/>
    </row>
    <row r="1435" spans="18:19" x14ac:dyDescent="0.25">
      <c r="R1435" s="360"/>
      <c r="S1435" s="339"/>
    </row>
    <row r="1436" spans="18:19" x14ac:dyDescent="0.25">
      <c r="R1436" s="360"/>
      <c r="S1436" s="339"/>
    </row>
    <row r="1437" spans="18:19" x14ac:dyDescent="0.25">
      <c r="R1437" s="360"/>
      <c r="S1437" s="339"/>
    </row>
    <row r="1438" spans="18:19" x14ac:dyDescent="0.25">
      <c r="R1438" s="360"/>
      <c r="S1438" s="339"/>
    </row>
    <row r="1439" spans="18:19" x14ac:dyDescent="0.25">
      <c r="R1439" s="360"/>
      <c r="S1439" s="339"/>
    </row>
    <row r="1440" spans="18:19" x14ac:dyDescent="0.25">
      <c r="R1440" s="360"/>
      <c r="S1440" s="339"/>
    </row>
    <row r="1441" spans="18:19" x14ac:dyDescent="0.25">
      <c r="R1441" s="360"/>
      <c r="S1441" s="339"/>
    </row>
    <row r="1442" spans="18:19" x14ac:dyDescent="0.25">
      <c r="R1442" s="360"/>
      <c r="S1442" s="339"/>
    </row>
    <row r="1443" spans="18:19" x14ac:dyDescent="0.25">
      <c r="R1443" s="360"/>
      <c r="S1443" s="339"/>
    </row>
    <row r="1444" spans="18:19" x14ac:dyDescent="0.25">
      <c r="R1444" s="360"/>
      <c r="S1444" s="339"/>
    </row>
    <row r="1445" spans="18:19" x14ac:dyDescent="0.25">
      <c r="R1445" s="360"/>
      <c r="S1445" s="339"/>
    </row>
    <row r="1446" spans="18:19" x14ac:dyDescent="0.25">
      <c r="R1446" s="360"/>
      <c r="S1446" s="339"/>
    </row>
    <row r="1447" spans="18:19" x14ac:dyDescent="0.25">
      <c r="R1447" s="360"/>
      <c r="S1447" s="339"/>
    </row>
    <row r="1448" spans="18:19" x14ac:dyDescent="0.25">
      <c r="R1448" s="360"/>
      <c r="S1448" s="339"/>
    </row>
    <row r="1449" spans="18:19" x14ac:dyDescent="0.25">
      <c r="R1449" s="360"/>
      <c r="S1449" s="339"/>
    </row>
    <row r="1450" spans="18:19" x14ac:dyDescent="0.25">
      <c r="R1450" s="360"/>
      <c r="S1450" s="339"/>
    </row>
    <row r="1451" spans="18:19" x14ac:dyDescent="0.25">
      <c r="R1451" s="360"/>
      <c r="S1451" s="339"/>
    </row>
    <row r="1452" spans="18:19" x14ac:dyDescent="0.25">
      <c r="R1452" s="360"/>
      <c r="S1452" s="339"/>
    </row>
    <row r="1453" spans="18:19" x14ac:dyDescent="0.25">
      <c r="R1453" s="360"/>
      <c r="S1453" s="339"/>
    </row>
    <row r="1454" spans="18:19" x14ac:dyDescent="0.25">
      <c r="R1454" s="360"/>
      <c r="S1454" s="339"/>
    </row>
    <row r="1455" spans="18:19" x14ac:dyDescent="0.25">
      <c r="R1455" s="360"/>
      <c r="S1455" s="339"/>
    </row>
    <row r="1456" spans="18:19" x14ac:dyDescent="0.25">
      <c r="R1456" s="360"/>
      <c r="S1456" s="339"/>
    </row>
    <row r="1457" spans="18:19" x14ac:dyDescent="0.25">
      <c r="R1457" s="360"/>
      <c r="S1457" s="339"/>
    </row>
    <row r="1458" spans="18:19" x14ac:dyDescent="0.25">
      <c r="R1458" s="360"/>
      <c r="S1458" s="339"/>
    </row>
    <row r="1459" spans="18:19" x14ac:dyDescent="0.25">
      <c r="R1459" s="360"/>
      <c r="S1459" s="339"/>
    </row>
    <row r="1460" spans="18:19" x14ac:dyDescent="0.25">
      <c r="R1460" s="360"/>
      <c r="S1460" s="339"/>
    </row>
    <row r="1461" spans="18:19" x14ac:dyDescent="0.25">
      <c r="R1461" s="360"/>
      <c r="S1461" s="339"/>
    </row>
    <row r="1462" spans="18:19" x14ac:dyDescent="0.25">
      <c r="R1462" s="360"/>
      <c r="S1462" s="339"/>
    </row>
    <row r="1463" spans="18:19" x14ac:dyDescent="0.25">
      <c r="R1463" s="360"/>
      <c r="S1463" s="339"/>
    </row>
    <row r="1464" spans="18:19" x14ac:dyDescent="0.25">
      <c r="R1464" s="360"/>
      <c r="S1464" s="339"/>
    </row>
    <row r="1465" spans="18:19" x14ac:dyDescent="0.25">
      <c r="R1465" s="360"/>
      <c r="S1465" s="339"/>
    </row>
    <row r="1466" spans="18:19" x14ac:dyDescent="0.25">
      <c r="R1466" s="360"/>
      <c r="S1466" s="339"/>
    </row>
    <row r="1467" spans="18:19" x14ac:dyDescent="0.25">
      <c r="R1467" s="360"/>
      <c r="S1467" s="339"/>
    </row>
    <row r="1468" spans="18:19" x14ac:dyDescent="0.25">
      <c r="R1468" s="360"/>
      <c r="S1468" s="339"/>
    </row>
    <row r="1469" spans="18:19" x14ac:dyDescent="0.25">
      <c r="R1469" s="360"/>
      <c r="S1469" s="339"/>
    </row>
    <row r="1470" spans="18:19" x14ac:dyDescent="0.25">
      <c r="R1470" s="360"/>
      <c r="S1470" s="339"/>
    </row>
    <row r="1471" spans="18:19" x14ac:dyDescent="0.25">
      <c r="R1471" s="360"/>
      <c r="S1471" s="339"/>
    </row>
    <row r="1472" spans="18:19" x14ac:dyDescent="0.25">
      <c r="R1472" s="360"/>
      <c r="S1472" s="339"/>
    </row>
    <row r="1473" spans="18:19" x14ac:dyDescent="0.25">
      <c r="R1473" s="360"/>
      <c r="S1473" s="339"/>
    </row>
    <row r="1474" spans="18:19" x14ac:dyDescent="0.25">
      <c r="R1474" s="360"/>
      <c r="S1474" s="339"/>
    </row>
    <row r="1475" spans="18:19" x14ac:dyDescent="0.25">
      <c r="R1475" s="360"/>
      <c r="S1475" s="339"/>
    </row>
    <row r="1476" spans="18:19" x14ac:dyDescent="0.25">
      <c r="R1476" s="360"/>
      <c r="S1476" s="339"/>
    </row>
    <row r="1477" spans="18:19" x14ac:dyDescent="0.25">
      <c r="R1477" s="360"/>
      <c r="S1477" s="339"/>
    </row>
    <row r="1478" spans="18:19" x14ac:dyDescent="0.25">
      <c r="R1478" s="360"/>
      <c r="S1478" s="339"/>
    </row>
    <row r="1479" spans="18:19" x14ac:dyDescent="0.25">
      <c r="R1479" s="360"/>
      <c r="S1479" s="339"/>
    </row>
    <row r="1480" spans="18:19" x14ac:dyDescent="0.25">
      <c r="R1480" s="360"/>
      <c r="S1480" s="339"/>
    </row>
    <row r="1481" spans="18:19" x14ac:dyDescent="0.25">
      <c r="R1481" s="360"/>
      <c r="S1481" s="339"/>
    </row>
    <row r="1482" spans="18:19" x14ac:dyDescent="0.25">
      <c r="R1482" s="360"/>
      <c r="S1482" s="339"/>
    </row>
    <row r="1483" spans="18:19" x14ac:dyDescent="0.25">
      <c r="R1483" s="360"/>
      <c r="S1483" s="339"/>
    </row>
    <row r="1484" spans="18:19" x14ac:dyDescent="0.25">
      <c r="R1484" s="360"/>
      <c r="S1484" s="339"/>
    </row>
    <row r="1485" spans="18:19" x14ac:dyDescent="0.25">
      <c r="R1485" s="360"/>
      <c r="S1485" s="339"/>
    </row>
    <row r="1486" spans="18:19" x14ac:dyDescent="0.25">
      <c r="R1486" s="360"/>
      <c r="S1486" s="339"/>
    </row>
    <row r="1487" spans="18:19" x14ac:dyDescent="0.25">
      <c r="R1487" s="360"/>
      <c r="S1487" s="339"/>
    </row>
    <row r="1488" spans="18:19" x14ac:dyDescent="0.25">
      <c r="R1488" s="360"/>
      <c r="S1488" s="339"/>
    </row>
    <row r="1489" spans="18:19" x14ac:dyDescent="0.25">
      <c r="R1489" s="360"/>
      <c r="S1489" s="339"/>
    </row>
    <row r="1490" spans="18:19" x14ac:dyDescent="0.25">
      <c r="R1490" s="360"/>
      <c r="S1490" s="339"/>
    </row>
    <row r="1491" spans="18:19" x14ac:dyDescent="0.25">
      <c r="R1491" s="360"/>
      <c r="S1491" s="339"/>
    </row>
    <row r="1492" spans="18:19" x14ac:dyDescent="0.25">
      <c r="R1492" s="360"/>
      <c r="S1492" s="339"/>
    </row>
    <row r="1493" spans="18:19" x14ac:dyDescent="0.25">
      <c r="R1493" s="360"/>
      <c r="S1493" s="339"/>
    </row>
    <row r="1494" spans="18:19" x14ac:dyDescent="0.25">
      <c r="R1494" s="360"/>
      <c r="S1494" s="339"/>
    </row>
    <row r="1495" spans="18:19" x14ac:dyDescent="0.25">
      <c r="R1495" s="360"/>
      <c r="S1495" s="339"/>
    </row>
    <row r="1496" spans="18:19" x14ac:dyDescent="0.25">
      <c r="R1496" s="360"/>
      <c r="S1496" s="339"/>
    </row>
    <row r="1497" spans="18:19" x14ac:dyDescent="0.25">
      <c r="R1497" s="360"/>
      <c r="S1497" s="339"/>
    </row>
    <row r="1498" spans="18:19" x14ac:dyDescent="0.25">
      <c r="R1498" s="360"/>
      <c r="S1498" s="339"/>
    </row>
    <row r="1499" spans="18:19" x14ac:dyDescent="0.25">
      <c r="R1499" s="360"/>
      <c r="S1499" s="339"/>
    </row>
    <row r="1500" spans="18:19" x14ac:dyDescent="0.25">
      <c r="R1500" s="360"/>
      <c r="S1500" s="339"/>
    </row>
    <row r="1501" spans="18:19" x14ac:dyDescent="0.25">
      <c r="R1501" s="360"/>
      <c r="S1501" s="339"/>
    </row>
    <row r="1502" spans="18:19" x14ac:dyDescent="0.25">
      <c r="R1502" s="360"/>
      <c r="S1502" s="339"/>
    </row>
    <row r="1503" spans="18:19" x14ac:dyDescent="0.25">
      <c r="R1503" s="360"/>
      <c r="S1503" s="339"/>
    </row>
    <row r="1504" spans="18:19" x14ac:dyDescent="0.25">
      <c r="R1504" s="360"/>
      <c r="S1504" s="339"/>
    </row>
    <row r="1505" spans="18:19" x14ac:dyDescent="0.25">
      <c r="R1505" s="360"/>
      <c r="S1505" s="339"/>
    </row>
    <row r="1506" spans="18:19" x14ac:dyDescent="0.25">
      <c r="R1506" s="360"/>
      <c r="S1506" s="339"/>
    </row>
    <row r="1507" spans="18:19" x14ac:dyDescent="0.25">
      <c r="R1507" s="360"/>
      <c r="S1507" s="339"/>
    </row>
    <row r="1508" spans="18:19" x14ac:dyDescent="0.25">
      <c r="R1508" s="360"/>
      <c r="S1508" s="339"/>
    </row>
    <row r="1509" spans="18:19" x14ac:dyDescent="0.25">
      <c r="R1509" s="360"/>
      <c r="S1509" s="339"/>
    </row>
    <row r="1510" spans="18:19" x14ac:dyDescent="0.25">
      <c r="R1510" s="360"/>
      <c r="S1510" s="339"/>
    </row>
    <row r="1511" spans="18:19" x14ac:dyDescent="0.25">
      <c r="R1511" s="360"/>
      <c r="S1511" s="339"/>
    </row>
    <row r="1512" spans="18:19" x14ac:dyDescent="0.25">
      <c r="R1512" s="360"/>
      <c r="S1512" s="339"/>
    </row>
    <row r="1513" spans="18:19" x14ac:dyDescent="0.25">
      <c r="R1513" s="360"/>
      <c r="S1513" s="339"/>
    </row>
    <row r="1514" spans="18:19" x14ac:dyDescent="0.25">
      <c r="R1514" s="360"/>
      <c r="S1514" s="339"/>
    </row>
    <row r="1515" spans="18:19" x14ac:dyDescent="0.25">
      <c r="R1515" s="360"/>
      <c r="S1515" s="339"/>
    </row>
    <row r="1516" spans="18:19" x14ac:dyDescent="0.25">
      <c r="R1516" s="360"/>
      <c r="S1516" s="339"/>
    </row>
    <row r="1517" spans="18:19" x14ac:dyDescent="0.25">
      <c r="R1517" s="360"/>
      <c r="S1517" s="339"/>
    </row>
    <row r="1518" spans="18:19" x14ac:dyDescent="0.25">
      <c r="R1518" s="360"/>
      <c r="S1518" s="339"/>
    </row>
    <row r="1519" spans="18:19" x14ac:dyDescent="0.25">
      <c r="R1519" s="360"/>
      <c r="S1519" s="339"/>
    </row>
    <row r="1520" spans="18:19" x14ac:dyDescent="0.25">
      <c r="R1520" s="360"/>
      <c r="S1520" s="339"/>
    </row>
    <row r="1521" spans="18:19" x14ac:dyDescent="0.25">
      <c r="R1521" s="360"/>
      <c r="S1521" s="339"/>
    </row>
    <row r="1522" spans="18:19" x14ac:dyDescent="0.25">
      <c r="R1522" s="360"/>
      <c r="S1522" s="339"/>
    </row>
    <row r="1523" spans="18:19" x14ac:dyDescent="0.25">
      <c r="R1523" s="360"/>
      <c r="S1523" s="339"/>
    </row>
    <row r="1524" spans="18:19" x14ac:dyDescent="0.25">
      <c r="R1524" s="360"/>
      <c r="S1524" s="339"/>
    </row>
    <row r="1525" spans="18:19" x14ac:dyDescent="0.25">
      <c r="R1525" s="360"/>
      <c r="S1525" s="339"/>
    </row>
    <row r="1526" spans="18:19" x14ac:dyDescent="0.25">
      <c r="R1526" s="360"/>
      <c r="S1526" s="339"/>
    </row>
    <row r="1527" spans="18:19" x14ac:dyDescent="0.25">
      <c r="R1527" s="360"/>
      <c r="S1527" s="339"/>
    </row>
    <row r="1528" spans="18:19" x14ac:dyDescent="0.25">
      <c r="R1528" s="360"/>
      <c r="S1528" s="339"/>
    </row>
    <row r="1529" spans="18:19" x14ac:dyDescent="0.25">
      <c r="R1529" s="360"/>
      <c r="S1529" s="339"/>
    </row>
    <row r="1530" spans="18:19" x14ac:dyDescent="0.25">
      <c r="R1530" s="360"/>
      <c r="S1530" s="339"/>
    </row>
    <row r="1531" spans="18:19" x14ac:dyDescent="0.25">
      <c r="R1531" s="360"/>
      <c r="S1531" s="339"/>
    </row>
    <row r="1532" spans="18:19" x14ac:dyDescent="0.25">
      <c r="R1532" s="360"/>
      <c r="S1532" s="339"/>
    </row>
    <row r="1533" spans="18:19" x14ac:dyDescent="0.25">
      <c r="R1533" s="360"/>
      <c r="S1533" s="339"/>
    </row>
    <row r="1534" spans="18:19" x14ac:dyDescent="0.25">
      <c r="R1534" s="360"/>
      <c r="S1534" s="339"/>
    </row>
    <row r="1535" spans="18:19" x14ac:dyDescent="0.25">
      <c r="R1535" s="360"/>
      <c r="S1535" s="339"/>
    </row>
    <row r="1536" spans="18:19" x14ac:dyDescent="0.25">
      <c r="R1536" s="360"/>
      <c r="S1536" s="339"/>
    </row>
    <row r="1537" spans="18:19" x14ac:dyDescent="0.25">
      <c r="R1537" s="360"/>
      <c r="S1537" s="339"/>
    </row>
    <row r="1538" spans="18:19" x14ac:dyDescent="0.25">
      <c r="R1538" s="360"/>
      <c r="S1538" s="339"/>
    </row>
    <row r="1539" spans="18:19" x14ac:dyDescent="0.25">
      <c r="R1539" s="360"/>
      <c r="S1539" s="339"/>
    </row>
    <row r="1540" spans="18:19" x14ac:dyDescent="0.25">
      <c r="R1540" s="360"/>
      <c r="S1540" s="339"/>
    </row>
    <row r="1541" spans="18:19" x14ac:dyDescent="0.25">
      <c r="R1541" s="360"/>
      <c r="S1541" s="339"/>
    </row>
    <row r="1542" spans="18:19" x14ac:dyDescent="0.25">
      <c r="R1542" s="360"/>
      <c r="S1542" s="339"/>
    </row>
    <row r="1543" spans="18:19" x14ac:dyDescent="0.25">
      <c r="R1543" s="360"/>
      <c r="S1543" s="339"/>
    </row>
    <row r="1544" spans="18:19" x14ac:dyDescent="0.25">
      <c r="R1544" s="360"/>
      <c r="S1544" s="339"/>
    </row>
    <row r="1545" spans="18:19" x14ac:dyDescent="0.25">
      <c r="R1545" s="360"/>
      <c r="S1545" s="339"/>
    </row>
    <row r="1546" spans="18:19" x14ac:dyDescent="0.25">
      <c r="R1546" s="360"/>
      <c r="S1546" s="339"/>
    </row>
    <row r="1547" spans="18:19" x14ac:dyDescent="0.25">
      <c r="R1547" s="360"/>
      <c r="S1547" s="339"/>
    </row>
    <row r="1548" spans="18:19" x14ac:dyDescent="0.25">
      <c r="R1548" s="360"/>
      <c r="S1548" s="339"/>
    </row>
    <row r="1549" spans="18:19" x14ac:dyDescent="0.25">
      <c r="R1549" s="360"/>
      <c r="S1549" s="339"/>
    </row>
    <row r="1550" spans="18:19" x14ac:dyDescent="0.25">
      <c r="R1550" s="360"/>
      <c r="S1550" s="339"/>
    </row>
    <row r="1551" spans="18:19" x14ac:dyDescent="0.25">
      <c r="R1551" s="360"/>
      <c r="S1551" s="339"/>
    </row>
    <row r="1552" spans="18:19" x14ac:dyDescent="0.25">
      <c r="R1552" s="360"/>
      <c r="S1552" s="339"/>
    </row>
    <row r="1553" spans="18:19" x14ac:dyDescent="0.25">
      <c r="R1553" s="360"/>
      <c r="S1553" s="339"/>
    </row>
    <row r="1554" spans="18:19" x14ac:dyDescent="0.25">
      <c r="R1554" s="360"/>
      <c r="S1554" s="339"/>
    </row>
    <row r="1555" spans="18:19" x14ac:dyDescent="0.25">
      <c r="R1555" s="360"/>
      <c r="S1555" s="339"/>
    </row>
    <row r="1556" spans="18:19" x14ac:dyDescent="0.25">
      <c r="R1556" s="360"/>
      <c r="S1556" s="339"/>
    </row>
    <row r="1557" spans="18:19" x14ac:dyDescent="0.25">
      <c r="R1557" s="360"/>
      <c r="S1557" s="339"/>
    </row>
    <row r="1558" spans="18:19" x14ac:dyDescent="0.25">
      <c r="R1558" s="360"/>
      <c r="S1558" s="339"/>
    </row>
    <row r="1559" spans="18:19" x14ac:dyDescent="0.25">
      <c r="R1559" s="360"/>
      <c r="S1559" s="339"/>
    </row>
    <row r="1560" spans="18:19" x14ac:dyDescent="0.25">
      <c r="R1560" s="360"/>
      <c r="S1560" s="339"/>
    </row>
    <row r="1561" spans="18:19" x14ac:dyDescent="0.25">
      <c r="R1561" s="360"/>
      <c r="S1561" s="339"/>
    </row>
    <row r="1562" spans="18:19" x14ac:dyDescent="0.25">
      <c r="R1562" s="360"/>
      <c r="S1562" s="339"/>
    </row>
    <row r="1563" spans="18:19" x14ac:dyDescent="0.25">
      <c r="R1563" s="360"/>
      <c r="S1563" s="339"/>
    </row>
    <row r="1564" spans="18:19" x14ac:dyDescent="0.25">
      <c r="R1564" s="360"/>
      <c r="S1564" s="339"/>
    </row>
    <row r="1565" spans="18:19" x14ac:dyDescent="0.25">
      <c r="R1565" s="360"/>
      <c r="S1565" s="339"/>
    </row>
    <row r="1566" spans="18:19" x14ac:dyDescent="0.25">
      <c r="R1566" s="360"/>
      <c r="S1566" s="339"/>
    </row>
    <row r="1567" spans="18:19" x14ac:dyDescent="0.25">
      <c r="R1567" s="360"/>
      <c r="S1567" s="339"/>
    </row>
    <row r="1568" spans="18:19" x14ac:dyDescent="0.25">
      <c r="R1568" s="360"/>
      <c r="S1568" s="339"/>
    </row>
    <row r="1569" spans="18:19" x14ac:dyDescent="0.25">
      <c r="R1569" s="360"/>
      <c r="S1569" s="339"/>
    </row>
    <row r="1570" spans="18:19" x14ac:dyDescent="0.25">
      <c r="R1570" s="360"/>
      <c r="S1570" s="339"/>
    </row>
    <row r="1571" spans="18:19" x14ac:dyDescent="0.25">
      <c r="R1571" s="360"/>
      <c r="S1571" s="339"/>
    </row>
    <row r="1572" spans="18:19" x14ac:dyDescent="0.25">
      <c r="R1572" s="360"/>
      <c r="S1572" s="339"/>
    </row>
    <row r="1573" spans="18:19" x14ac:dyDescent="0.25">
      <c r="R1573" s="360"/>
      <c r="S1573" s="339"/>
    </row>
    <row r="1574" spans="18:19" x14ac:dyDescent="0.25">
      <c r="R1574" s="360"/>
      <c r="S1574" s="339"/>
    </row>
    <row r="1575" spans="18:19" x14ac:dyDescent="0.25">
      <c r="R1575" s="360"/>
      <c r="S1575" s="339"/>
    </row>
    <row r="1576" spans="18:19" x14ac:dyDescent="0.25">
      <c r="R1576" s="360"/>
      <c r="S1576" s="339"/>
    </row>
    <row r="1577" spans="18:19" x14ac:dyDescent="0.25">
      <c r="R1577" s="360"/>
      <c r="S1577" s="339"/>
    </row>
    <row r="1578" spans="18:19" x14ac:dyDescent="0.25">
      <c r="R1578" s="360"/>
      <c r="S1578" s="339"/>
    </row>
    <row r="1579" spans="18:19" x14ac:dyDescent="0.25">
      <c r="R1579" s="360"/>
      <c r="S1579" s="339"/>
    </row>
    <row r="1580" spans="18:19" x14ac:dyDescent="0.25">
      <c r="R1580" s="360"/>
      <c r="S1580" s="339"/>
    </row>
    <row r="1581" spans="18:19" x14ac:dyDescent="0.25">
      <c r="R1581" s="360"/>
      <c r="S1581" s="339"/>
    </row>
    <row r="1582" spans="18:19" x14ac:dyDescent="0.25">
      <c r="R1582" s="360"/>
      <c r="S1582" s="339"/>
    </row>
    <row r="1583" spans="18:19" x14ac:dyDescent="0.25">
      <c r="R1583" s="360"/>
      <c r="S1583" s="339"/>
    </row>
    <row r="1584" spans="18:19" x14ac:dyDescent="0.25">
      <c r="R1584" s="360"/>
      <c r="S1584" s="339"/>
    </row>
    <row r="1585" spans="18:19" x14ac:dyDescent="0.25">
      <c r="R1585" s="360"/>
      <c r="S1585" s="339"/>
    </row>
    <row r="1586" spans="18:19" x14ac:dyDescent="0.25">
      <c r="R1586" s="360"/>
      <c r="S1586" s="339"/>
    </row>
    <row r="1587" spans="18:19" x14ac:dyDescent="0.25">
      <c r="R1587" s="360"/>
      <c r="S1587" s="339"/>
    </row>
    <row r="1588" spans="18:19" x14ac:dyDescent="0.25">
      <c r="R1588" s="360"/>
      <c r="S1588" s="339"/>
    </row>
    <row r="1589" spans="18:19" x14ac:dyDescent="0.25">
      <c r="R1589" s="360"/>
      <c r="S1589" s="339"/>
    </row>
    <row r="1590" spans="18:19" x14ac:dyDescent="0.25">
      <c r="R1590" s="360"/>
      <c r="S1590" s="339"/>
    </row>
    <row r="1591" spans="18:19" x14ac:dyDescent="0.25">
      <c r="R1591" s="360"/>
      <c r="S1591" s="339"/>
    </row>
    <row r="1592" spans="18:19" x14ac:dyDescent="0.25">
      <c r="R1592" s="360"/>
      <c r="S1592" s="339"/>
    </row>
    <row r="1593" spans="18:19" x14ac:dyDescent="0.25">
      <c r="R1593" s="360"/>
      <c r="S1593" s="339"/>
    </row>
    <row r="1594" spans="18:19" x14ac:dyDescent="0.25">
      <c r="R1594" s="360"/>
      <c r="S1594" s="339"/>
    </row>
    <row r="1595" spans="18:19" x14ac:dyDescent="0.25">
      <c r="R1595" s="360"/>
      <c r="S1595" s="339"/>
    </row>
    <row r="1596" spans="18:19" x14ac:dyDescent="0.25">
      <c r="R1596" s="360"/>
      <c r="S1596" s="339"/>
    </row>
    <row r="1597" spans="18:19" x14ac:dyDescent="0.25">
      <c r="R1597" s="360"/>
      <c r="S1597" s="339"/>
    </row>
    <row r="1598" spans="18:19" x14ac:dyDescent="0.25">
      <c r="R1598" s="360"/>
      <c r="S1598" s="339"/>
    </row>
    <row r="1599" spans="18:19" x14ac:dyDescent="0.25">
      <c r="R1599" s="360"/>
      <c r="S1599" s="339"/>
    </row>
    <row r="1600" spans="18:19" x14ac:dyDescent="0.25">
      <c r="R1600" s="360"/>
      <c r="S1600" s="339"/>
    </row>
    <row r="1601" spans="18:19" x14ac:dyDescent="0.25">
      <c r="R1601" s="360"/>
      <c r="S1601" s="339"/>
    </row>
    <row r="1602" spans="18:19" x14ac:dyDescent="0.25">
      <c r="R1602" s="360"/>
      <c r="S1602" s="339"/>
    </row>
    <row r="1603" spans="18:19" x14ac:dyDescent="0.25">
      <c r="R1603" s="360"/>
      <c r="S1603" s="339"/>
    </row>
    <row r="1604" spans="18:19" x14ac:dyDescent="0.25">
      <c r="R1604" s="360"/>
      <c r="S1604" s="339"/>
    </row>
    <row r="1605" spans="18:19" x14ac:dyDescent="0.25">
      <c r="R1605" s="360"/>
      <c r="S1605" s="339"/>
    </row>
    <row r="1606" spans="18:19" x14ac:dyDescent="0.25">
      <c r="R1606" s="360"/>
      <c r="S1606" s="339"/>
    </row>
    <row r="1607" spans="18:19" x14ac:dyDescent="0.25">
      <c r="R1607" s="360"/>
      <c r="S1607" s="339"/>
    </row>
    <row r="1608" spans="18:19" x14ac:dyDescent="0.25">
      <c r="R1608" s="360"/>
      <c r="S1608" s="339"/>
    </row>
    <row r="1609" spans="18:19" x14ac:dyDescent="0.25">
      <c r="R1609" s="360"/>
      <c r="S1609" s="339"/>
    </row>
    <row r="1610" spans="18:19" x14ac:dyDescent="0.25">
      <c r="R1610" s="360"/>
      <c r="S1610" s="339"/>
    </row>
    <row r="1611" spans="18:19" x14ac:dyDescent="0.25">
      <c r="R1611" s="360"/>
      <c r="S1611" s="339"/>
    </row>
    <row r="1612" spans="18:19" x14ac:dyDescent="0.25">
      <c r="R1612" s="360"/>
      <c r="S1612" s="339"/>
    </row>
    <row r="1613" spans="18:19" x14ac:dyDescent="0.25">
      <c r="R1613" s="360"/>
      <c r="S1613" s="339"/>
    </row>
    <row r="1614" spans="18:19" x14ac:dyDescent="0.25">
      <c r="R1614" s="360"/>
      <c r="S1614" s="339"/>
    </row>
    <row r="1615" spans="18:19" x14ac:dyDescent="0.25">
      <c r="R1615" s="360"/>
      <c r="S1615" s="339"/>
    </row>
    <row r="1616" spans="18:19" x14ac:dyDescent="0.25">
      <c r="R1616" s="360"/>
      <c r="S1616" s="339"/>
    </row>
    <row r="1617" spans="18:19" x14ac:dyDescent="0.25">
      <c r="R1617" s="360"/>
      <c r="S1617" s="339"/>
    </row>
    <row r="1618" spans="18:19" x14ac:dyDescent="0.25">
      <c r="R1618" s="360"/>
      <c r="S1618" s="339"/>
    </row>
    <row r="1619" spans="18:19" x14ac:dyDescent="0.25">
      <c r="R1619" s="360"/>
      <c r="S1619" s="339"/>
    </row>
    <row r="1620" spans="18:19" x14ac:dyDescent="0.25">
      <c r="R1620" s="360"/>
      <c r="S1620" s="339"/>
    </row>
    <row r="1621" spans="18:19" x14ac:dyDescent="0.25">
      <c r="R1621" s="360"/>
      <c r="S1621" s="339"/>
    </row>
    <row r="1622" spans="18:19" x14ac:dyDescent="0.25">
      <c r="R1622" s="360"/>
      <c r="S1622" s="339"/>
    </row>
    <row r="1623" spans="18:19" x14ac:dyDescent="0.25">
      <c r="R1623" s="360"/>
      <c r="S1623" s="339"/>
    </row>
    <row r="1624" spans="18:19" x14ac:dyDescent="0.25">
      <c r="R1624" s="360"/>
      <c r="S1624" s="339"/>
    </row>
    <row r="1625" spans="18:19" x14ac:dyDescent="0.25">
      <c r="R1625" s="360"/>
      <c r="S1625" s="339"/>
    </row>
    <row r="1626" spans="18:19" x14ac:dyDescent="0.25">
      <c r="R1626" s="360"/>
      <c r="S1626" s="339"/>
    </row>
    <row r="1627" spans="18:19" x14ac:dyDescent="0.25">
      <c r="R1627" s="360"/>
      <c r="S1627" s="339"/>
    </row>
    <row r="1628" spans="18:19" x14ac:dyDescent="0.25">
      <c r="R1628" s="360"/>
      <c r="S1628" s="339"/>
    </row>
    <row r="1629" spans="18:19" x14ac:dyDescent="0.25">
      <c r="R1629" s="360"/>
      <c r="S1629" s="339"/>
    </row>
    <row r="1630" spans="18:19" x14ac:dyDescent="0.25">
      <c r="R1630" s="360"/>
      <c r="S1630" s="339"/>
    </row>
    <row r="1631" spans="18:19" x14ac:dyDescent="0.25">
      <c r="R1631" s="360"/>
      <c r="S1631" s="339"/>
    </row>
    <row r="1632" spans="18:19" x14ac:dyDescent="0.25">
      <c r="R1632" s="360"/>
      <c r="S1632" s="339"/>
    </row>
    <row r="1633" spans="18:19" x14ac:dyDescent="0.25">
      <c r="R1633" s="360"/>
      <c r="S1633" s="339"/>
    </row>
    <row r="1634" spans="18:19" x14ac:dyDescent="0.25">
      <c r="R1634" s="360"/>
      <c r="S1634" s="339"/>
    </row>
    <row r="1635" spans="18:19" x14ac:dyDescent="0.25">
      <c r="R1635" s="360"/>
      <c r="S1635" s="339"/>
    </row>
    <row r="1636" spans="18:19" x14ac:dyDescent="0.25">
      <c r="R1636" s="360"/>
      <c r="S1636" s="339"/>
    </row>
    <row r="1637" spans="18:19" x14ac:dyDescent="0.25">
      <c r="R1637" s="360"/>
      <c r="S1637" s="339"/>
    </row>
    <row r="1638" spans="18:19" x14ac:dyDescent="0.25">
      <c r="R1638" s="360"/>
      <c r="S1638" s="339"/>
    </row>
    <row r="1639" spans="18:19" x14ac:dyDescent="0.25">
      <c r="R1639" s="360"/>
      <c r="S1639" s="339"/>
    </row>
    <row r="1640" spans="18:19" x14ac:dyDescent="0.25">
      <c r="R1640" s="360"/>
      <c r="S1640" s="339"/>
    </row>
    <row r="1641" spans="18:19" x14ac:dyDescent="0.25">
      <c r="R1641" s="360"/>
      <c r="S1641" s="339"/>
    </row>
    <row r="1642" spans="18:19" x14ac:dyDescent="0.25">
      <c r="R1642" s="360"/>
      <c r="S1642" s="339"/>
    </row>
    <row r="1643" spans="18:19" x14ac:dyDescent="0.25">
      <c r="R1643" s="360"/>
      <c r="S1643" s="339"/>
    </row>
    <row r="1644" spans="18:19" x14ac:dyDescent="0.25">
      <c r="R1644" s="360"/>
      <c r="S1644" s="339"/>
    </row>
    <row r="1645" spans="18:19" x14ac:dyDescent="0.25">
      <c r="R1645" s="360"/>
      <c r="S1645" s="339"/>
    </row>
    <row r="1646" spans="18:19" x14ac:dyDescent="0.25">
      <c r="R1646" s="360"/>
      <c r="S1646" s="339"/>
    </row>
    <row r="1647" spans="18:19" x14ac:dyDescent="0.25">
      <c r="R1647" s="360"/>
      <c r="S1647" s="339"/>
    </row>
    <row r="1648" spans="18:19" x14ac:dyDescent="0.25">
      <c r="R1648" s="360"/>
      <c r="S1648" s="339"/>
    </row>
    <row r="1649" spans="18:19" x14ac:dyDescent="0.25">
      <c r="R1649" s="360"/>
      <c r="S1649" s="339"/>
    </row>
    <row r="1650" spans="18:19" x14ac:dyDescent="0.25">
      <c r="R1650" s="360"/>
      <c r="S1650" s="339"/>
    </row>
    <row r="1651" spans="18:19" x14ac:dyDescent="0.25">
      <c r="R1651" s="360"/>
      <c r="S1651" s="339"/>
    </row>
    <row r="1652" spans="18:19" x14ac:dyDescent="0.25">
      <c r="R1652" s="360"/>
      <c r="S1652" s="339"/>
    </row>
    <row r="1653" spans="18:19" x14ac:dyDescent="0.25">
      <c r="R1653" s="360"/>
      <c r="S1653" s="339"/>
    </row>
    <row r="1654" spans="18:19" x14ac:dyDescent="0.25">
      <c r="R1654" s="360"/>
      <c r="S1654" s="339"/>
    </row>
    <row r="1655" spans="18:19" x14ac:dyDescent="0.25">
      <c r="R1655" s="360"/>
      <c r="S1655" s="339"/>
    </row>
    <row r="1656" spans="18:19" x14ac:dyDescent="0.25">
      <c r="R1656" s="360"/>
      <c r="S1656" s="339"/>
    </row>
    <row r="1657" spans="18:19" x14ac:dyDescent="0.25">
      <c r="R1657" s="360"/>
      <c r="S1657" s="339"/>
    </row>
    <row r="1658" spans="18:19" x14ac:dyDescent="0.25">
      <c r="R1658" s="360"/>
      <c r="S1658" s="339"/>
    </row>
    <row r="1659" spans="18:19" x14ac:dyDescent="0.25">
      <c r="R1659" s="360"/>
      <c r="S1659" s="339"/>
    </row>
    <row r="1660" spans="18:19" x14ac:dyDescent="0.25">
      <c r="R1660" s="360"/>
      <c r="S1660" s="339"/>
    </row>
    <row r="1661" spans="18:19" x14ac:dyDescent="0.25">
      <c r="R1661" s="360"/>
      <c r="S1661" s="339"/>
    </row>
    <row r="1662" spans="18:19" x14ac:dyDescent="0.25">
      <c r="R1662" s="360"/>
      <c r="S1662" s="339"/>
    </row>
    <row r="1663" spans="18:19" x14ac:dyDescent="0.25">
      <c r="R1663" s="360"/>
      <c r="S1663" s="339"/>
    </row>
    <row r="1664" spans="18:19" x14ac:dyDescent="0.25">
      <c r="R1664" s="360"/>
      <c r="S1664" s="339"/>
    </row>
    <row r="1665" spans="18:19" x14ac:dyDescent="0.25">
      <c r="R1665" s="360"/>
      <c r="S1665" s="339"/>
    </row>
    <row r="1666" spans="18:19" x14ac:dyDescent="0.25">
      <c r="R1666" s="360"/>
      <c r="S1666" s="339"/>
    </row>
    <row r="1667" spans="18:19" x14ac:dyDescent="0.25">
      <c r="R1667" s="360"/>
      <c r="S1667" s="339"/>
    </row>
    <row r="1668" spans="18:19" x14ac:dyDescent="0.25">
      <c r="R1668" s="360"/>
      <c r="S1668" s="339"/>
    </row>
    <row r="1669" spans="18:19" x14ac:dyDescent="0.25">
      <c r="R1669" s="360"/>
      <c r="S1669" s="339"/>
    </row>
    <row r="1670" spans="18:19" x14ac:dyDescent="0.25">
      <c r="R1670" s="360"/>
      <c r="S1670" s="339"/>
    </row>
    <row r="1671" spans="18:19" x14ac:dyDescent="0.25">
      <c r="R1671" s="360"/>
      <c r="S1671" s="339"/>
    </row>
    <row r="1672" spans="18:19" x14ac:dyDescent="0.25">
      <c r="R1672" s="360"/>
      <c r="S1672" s="339"/>
    </row>
    <row r="1673" spans="18:19" x14ac:dyDescent="0.25">
      <c r="R1673" s="360"/>
      <c r="S1673" s="339"/>
    </row>
    <row r="1674" spans="18:19" x14ac:dyDescent="0.25">
      <c r="R1674" s="360"/>
      <c r="S1674" s="339"/>
    </row>
    <row r="1675" spans="18:19" x14ac:dyDescent="0.25">
      <c r="R1675" s="360"/>
      <c r="S1675" s="339"/>
    </row>
    <row r="1676" spans="18:19" x14ac:dyDescent="0.25">
      <c r="R1676" s="360"/>
      <c r="S1676" s="339"/>
    </row>
    <row r="1677" spans="18:19" x14ac:dyDescent="0.25">
      <c r="R1677" s="360"/>
      <c r="S1677" s="339"/>
    </row>
    <row r="1678" spans="18:19" x14ac:dyDescent="0.25">
      <c r="R1678" s="360"/>
      <c r="S1678" s="339"/>
    </row>
    <row r="1679" spans="18:19" x14ac:dyDescent="0.25">
      <c r="R1679" s="360"/>
      <c r="S1679" s="339"/>
    </row>
    <row r="1680" spans="18:19" x14ac:dyDescent="0.25">
      <c r="R1680" s="360"/>
      <c r="S1680" s="339"/>
    </row>
    <row r="1681" spans="18:19" x14ac:dyDescent="0.25">
      <c r="R1681" s="360"/>
      <c r="S1681" s="339"/>
    </row>
    <row r="1682" spans="18:19" x14ac:dyDescent="0.25">
      <c r="R1682" s="360"/>
      <c r="S1682" s="339"/>
    </row>
    <row r="1683" spans="18:19" x14ac:dyDescent="0.25">
      <c r="R1683" s="360"/>
      <c r="S1683" s="339"/>
    </row>
    <row r="1684" spans="18:19" x14ac:dyDescent="0.25">
      <c r="R1684" s="360"/>
      <c r="S1684" s="339"/>
    </row>
    <row r="1685" spans="18:19" x14ac:dyDescent="0.25">
      <c r="R1685" s="360"/>
      <c r="S1685" s="339"/>
    </row>
    <row r="1686" spans="18:19" x14ac:dyDescent="0.25">
      <c r="R1686" s="360"/>
      <c r="S1686" s="339"/>
    </row>
    <row r="1687" spans="18:19" x14ac:dyDescent="0.25">
      <c r="R1687" s="360"/>
      <c r="S1687" s="339"/>
    </row>
    <row r="1688" spans="18:19" x14ac:dyDescent="0.25">
      <c r="R1688" s="360"/>
      <c r="S1688" s="339"/>
    </row>
    <row r="1689" spans="18:19" x14ac:dyDescent="0.25">
      <c r="R1689" s="360"/>
      <c r="S1689" s="339"/>
    </row>
    <row r="1690" spans="18:19" x14ac:dyDescent="0.25">
      <c r="R1690" s="360"/>
      <c r="S1690" s="339"/>
    </row>
    <row r="1691" spans="18:19" x14ac:dyDescent="0.25">
      <c r="R1691" s="360"/>
      <c r="S1691" s="339"/>
    </row>
    <row r="1692" spans="18:19" x14ac:dyDescent="0.25">
      <c r="R1692" s="360"/>
      <c r="S1692" s="339"/>
    </row>
    <row r="1693" spans="18:19" x14ac:dyDescent="0.25">
      <c r="R1693" s="360"/>
      <c r="S1693" s="339"/>
    </row>
    <row r="1694" spans="18:19" x14ac:dyDescent="0.25">
      <c r="R1694" s="360"/>
      <c r="S1694" s="339"/>
    </row>
    <row r="1695" spans="18:19" x14ac:dyDescent="0.25">
      <c r="R1695" s="360"/>
      <c r="S1695" s="339"/>
    </row>
    <row r="1696" spans="18:19" x14ac:dyDescent="0.25">
      <c r="R1696" s="360"/>
      <c r="S1696" s="339"/>
    </row>
    <row r="1697" spans="18:19" x14ac:dyDescent="0.25">
      <c r="R1697" s="360"/>
      <c r="S1697" s="339"/>
    </row>
    <row r="1698" spans="18:19" x14ac:dyDescent="0.25">
      <c r="R1698" s="360"/>
      <c r="S1698" s="339"/>
    </row>
    <row r="1699" spans="18:19" x14ac:dyDescent="0.25">
      <c r="R1699" s="360"/>
      <c r="S1699" s="339"/>
    </row>
    <row r="1700" spans="18:19" x14ac:dyDescent="0.25">
      <c r="R1700" s="360"/>
      <c r="S1700" s="339"/>
    </row>
    <row r="1701" spans="18:19" x14ac:dyDescent="0.25">
      <c r="R1701" s="360"/>
      <c r="S1701" s="339"/>
    </row>
    <row r="1702" spans="18:19" x14ac:dyDescent="0.25">
      <c r="R1702" s="360"/>
      <c r="S1702" s="339"/>
    </row>
    <row r="1703" spans="18:19" x14ac:dyDescent="0.25">
      <c r="R1703" s="360"/>
      <c r="S1703" s="339"/>
    </row>
    <row r="1704" spans="18:19" x14ac:dyDescent="0.25">
      <c r="R1704" s="360"/>
      <c r="S1704" s="339"/>
    </row>
    <row r="1705" spans="18:19" x14ac:dyDescent="0.25">
      <c r="R1705" s="360"/>
      <c r="S1705" s="339"/>
    </row>
    <row r="1706" spans="18:19" x14ac:dyDescent="0.25">
      <c r="R1706" s="360"/>
      <c r="S1706" s="339"/>
    </row>
    <row r="1707" spans="18:19" x14ac:dyDescent="0.25">
      <c r="R1707" s="360"/>
      <c r="S1707" s="339"/>
    </row>
    <row r="1708" spans="18:19" x14ac:dyDescent="0.25">
      <c r="R1708" s="360"/>
      <c r="S1708" s="339"/>
    </row>
    <row r="1709" spans="18:19" x14ac:dyDescent="0.25">
      <c r="R1709" s="360"/>
      <c r="S1709" s="339"/>
    </row>
    <row r="1710" spans="18:19" x14ac:dyDescent="0.25">
      <c r="R1710" s="360"/>
      <c r="S1710" s="339"/>
    </row>
    <row r="1711" spans="18:19" x14ac:dyDescent="0.25">
      <c r="R1711" s="360"/>
      <c r="S1711" s="339"/>
    </row>
    <row r="1712" spans="18:19" x14ac:dyDescent="0.25">
      <c r="R1712" s="360"/>
      <c r="S1712" s="339"/>
    </row>
    <row r="1713" spans="18:19" x14ac:dyDescent="0.25">
      <c r="R1713" s="360"/>
      <c r="S1713" s="339"/>
    </row>
    <row r="1714" spans="18:19" x14ac:dyDescent="0.25">
      <c r="R1714" s="360"/>
      <c r="S1714" s="339"/>
    </row>
    <row r="1715" spans="18:19" x14ac:dyDescent="0.25">
      <c r="R1715" s="360"/>
      <c r="S1715" s="339"/>
    </row>
    <row r="1716" spans="18:19" x14ac:dyDescent="0.25">
      <c r="R1716" s="360"/>
      <c r="S1716" s="339"/>
    </row>
    <row r="1717" spans="18:19" x14ac:dyDescent="0.25">
      <c r="R1717" s="360"/>
      <c r="S1717" s="339"/>
    </row>
    <row r="1718" spans="18:19" x14ac:dyDescent="0.25">
      <c r="R1718" s="360"/>
      <c r="S1718" s="339"/>
    </row>
    <row r="1719" spans="18:19" x14ac:dyDescent="0.25">
      <c r="R1719" s="360"/>
      <c r="S1719" s="339"/>
    </row>
    <row r="1720" spans="18:19" x14ac:dyDescent="0.25">
      <c r="R1720" s="360"/>
      <c r="S1720" s="339"/>
    </row>
    <row r="1721" spans="18:19" x14ac:dyDescent="0.25">
      <c r="R1721" s="360"/>
      <c r="S1721" s="339"/>
    </row>
    <row r="1722" spans="18:19" x14ac:dyDescent="0.25">
      <c r="R1722" s="360"/>
      <c r="S1722" s="339"/>
    </row>
    <row r="1723" spans="18:19" x14ac:dyDescent="0.25">
      <c r="R1723" s="360"/>
      <c r="S1723" s="339"/>
    </row>
    <row r="1724" spans="18:19" x14ac:dyDescent="0.25">
      <c r="R1724" s="360"/>
      <c r="S1724" s="339"/>
    </row>
    <row r="1725" spans="18:19" x14ac:dyDescent="0.25">
      <c r="R1725" s="360"/>
      <c r="S1725" s="339"/>
    </row>
    <row r="1726" spans="18:19" x14ac:dyDescent="0.25">
      <c r="R1726" s="360"/>
      <c r="S1726" s="339"/>
    </row>
    <row r="1727" spans="18:19" x14ac:dyDescent="0.25">
      <c r="R1727" s="360"/>
      <c r="S1727" s="339"/>
    </row>
    <row r="1728" spans="18:19" x14ac:dyDescent="0.25">
      <c r="R1728" s="360"/>
      <c r="S1728" s="339"/>
    </row>
    <row r="1729" spans="18:19" x14ac:dyDescent="0.25">
      <c r="R1729" s="360"/>
      <c r="S1729" s="339"/>
    </row>
    <row r="1730" spans="18:19" x14ac:dyDescent="0.25">
      <c r="R1730" s="360"/>
      <c r="S1730" s="339"/>
    </row>
    <row r="1731" spans="18:19" x14ac:dyDescent="0.25">
      <c r="R1731" s="360"/>
      <c r="S1731" s="339"/>
    </row>
    <row r="1732" spans="18:19" x14ac:dyDescent="0.25">
      <c r="R1732" s="360"/>
      <c r="S1732" s="339"/>
    </row>
    <row r="1733" spans="18:19" x14ac:dyDescent="0.25">
      <c r="R1733" s="360"/>
      <c r="S1733" s="339"/>
    </row>
    <row r="1734" spans="18:19" x14ac:dyDescent="0.25">
      <c r="R1734" s="360"/>
      <c r="S1734" s="339"/>
    </row>
    <row r="1735" spans="18:19" x14ac:dyDescent="0.25">
      <c r="R1735" s="360"/>
      <c r="S1735" s="339"/>
    </row>
    <row r="1736" spans="18:19" x14ac:dyDescent="0.25">
      <c r="R1736" s="360"/>
      <c r="S1736" s="339"/>
    </row>
    <row r="1737" spans="18:19" x14ac:dyDescent="0.25">
      <c r="R1737" s="360"/>
      <c r="S1737" s="339"/>
    </row>
    <row r="1738" spans="18:19" x14ac:dyDescent="0.25">
      <c r="R1738" s="360"/>
      <c r="S1738" s="339"/>
    </row>
    <row r="1739" spans="18:19" x14ac:dyDescent="0.25">
      <c r="R1739" s="360"/>
      <c r="S1739" s="339"/>
    </row>
    <row r="1740" spans="18:19" x14ac:dyDescent="0.25">
      <c r="R1740" s="360"/>
      <c r="S1740" s="339"/>
    </row>
    <row r="1741" spans="18:19" x14ac:dyDescent="0.25">
      <c r="R1741" s="360"/>
      <c r="S1741" s="339"/>
    </row>
    <row r="1742" spans="18:19" x14ac:dyDescent="0.25">
      <c r="R1742" s="360"/>
      <c r="S1742" s="339"/>
    </row>
    <row r="1743" spans="18:19" x14ac:dyDescent="0.25">
      <c r="R1743" s="360"/>
      <c r="S1743" s="339"/>
    </row>
    <row r="1744" spans="18:19" x14ac:dyDescent="0.25">
      <c r="R1744" s="360"/>
      <c r="S1744" s="339"/>
    </row>
    <row r="1745" spans="18:19" x14ac:dyDescent="0.25">
      <c r="R1745" s="360"/>
      <c r="S1745" s="339"/>
    </row>
    <row r="1746" spans="18:19" x14ac:dyDescent="0.25">
      <c r="R1746" s="360"/>
      <c r="S1746" s="339"/>
    </row>
    <row r="1747" spans="18:19" x14ac:dyDescent="0.25">
      <c r="R1747" s="360"/>
      <c r="S1747" s="339"/>
    </row>
    <row r="1748" spans="18:19" x14ac:dyDescent="0.25">
      <c r="R1748" s="360"/>
      <c r="S1748" s="339"/>
    </row>
    <row r="1749" spans="18:19" x14ac:dyDescent="0.25">
      <c r="R1749" s="360"/>
      <c r="S1749" s="339"/>
    </row>
    <row r="1750" spans="18:19" x14ac:dyDescent="0.25">
      <c r="R1750" s="360"/>
      <c r="S1750" s="339"/>
    </row>
    <row r="1751" spans="18:19" x14ac:dyDescent="0.25">
      <c r="R1751" s="360"/>
      <c r="S1751" s="339"/>
    </row>
    <row r="1752" spans="18:19" x14ac:dyDescent="0.25">
      <c r="R1752" s="360"/>
      <c r="S1752" s="339"/>
    </row>
    <row r="1753" spans="18:19" x14ac:dyDescent="0.25">
      <c r="R1753" s="360"/>
      <c r="S1753" s="339"/>
    </row>
    <row r="1754" spans="18:19" x14ac:dyDescent="0.25">
      <c r="R1754" s="360"/>
      <c r="S1754" s="339"/>
    </row>
    <row r="1755" spans="18:19" x14ac:dyDescent="0.25">
      <c r="R1755" s="360"/>
      <c r="S1755" s="339"/>
    </row>
    <row r="1756" spans="18:19" x14ac:dyDescent="0.25">
      <c r="R1756" s="360"/>
      <c r="S1756" s="339"/>
    </row>
    <row r="1757" spans="18:19" x14ac:dyDescent="0.25">
      <c r="R1757" s="360"/>
      <c r="S1757" s="339"/>
    </row>
    <row r="1758" spans="18:19" x14ac:dyDescent="0.25">
      <c r="R1758" s="360"/>
      <c r="S1758" s="339"/>
    </row>
    <row r="1759" spans="18:19" x14ac:dyDescent="0.25">
      <c r="R1759" s="360"/>
      <c r="S1759" s="339"/>
    </row>
    <row r="1760" spans="18:19" x14ac:dyDescent="0.25">
      <c r="R1760" s="360"/>
      <c r="S1760" s="339"/>
    </row>
    <row r="1761" spans="18:19" x14ac:dyDescent="0.25">
      <c r="R1761" s="360"/>
      <c r="S1761" s="339"/>
    </row>
    <row r="1762" spans="18:19" x14ac:dyDescent="0.25">
      <c r="R1762" s="360"/>
      <c r="S1762" s="339"/>
    </row>
    <row r="1763" spans="18:19" x14ac:dyDescent="0.25">
      <c r="R1763" s="360"/>
      <c r="S1763" s="339"/>
    </row>
    <row r="1764" spans="18:19" x14ac:dyDescent="0.25">
      <c r="R1764" s="360"/>
      <c r="S1764" s="339"/>
    </row>
    <row r="1765" spans="18:19" x14ac:dyDescent="0.25">
      <c r="R1765" s="360"/>
      <c r="S1765" s="339"/>
    </row>
    <row r="1766" spans="18:19" x14ac:dyDescent="0.25">
      <c r="R1766" s="360"/>
      <c r="S1766" s="339"/>
    </row>
    <row r="1767" spans="18:19" x14ac:dyDescent="0.25">
      <c r="R1767" s="360"/>
      <c r="S1767" s="339"/>
    </row>
    <row r="1768" spans="18:19" x14ac:dyDescent="0.25">
      <c r="R1768" s="360"/>
      <c r="S1768" s="339"/>
    </row>
    <row r="1769" spans="18:19" x14ac:dyDescent="0.25">
      <c r="R1769" s="360"/>
      <c r="S1769" s="339"/>
    </row>
    <row r="1770" spans="18:19" x14ac:dyDescent="0.25">
      <c r="R1770" s="360"/>
      <c r="S1770" s="339"/>
    </row>
    <row r="1771" spans="18:19" x14ac:dyDescent="0.25">
      <c r="R1771" s="360"/>
      <c r="S1771" s="339"/>
    </row>
    <row r="1772" spans="18:19" x14ac:dyDescent="0.25">
      <c r="R1772" s="360"/>
      <c r="S1772" s="339"/>
    </row>
    <row r="1773" spans="18:19" x14ac:dyDescent="0.25">
      <c r="R1773" s="360"/>
      <c r="S1773" s="339"/>
    </row>
    <row r="1774" spans="18:19" x14ac:dyDescent="0.25">
      <c r="R1774" s="360"/>
      <c r="S1774" s="339"/>
    </row>
    <row r="1775" spans="18:19" x14ac:dyDescent="0.25">
      <c r="R1775" s="360"/>
      <c r="S1775" s="339"/>
    </row>
    <row r="1776" spans="18:19" x14ac:dyDescent="0.25">
      <c r="R1776" s="360"/>
      <c r="S1776" s="339"/>
    </row>
    <row r="1777" spans="18:19" x14ac:dyDescent="0.25">
      <c r="R1777" s="360"/>
      <c r="S1777" s="339"/>
    </row>
    <row r="1778" spans="18:19" x14ac:dyDescent="0.25">
      <c r="R1778" s="360"/>
      <c r="S1778" s="339"/>
    </row>
    <row r="1779" spans="18:19" x14ac:dyDescent="0.25">
      <c r="R1779" s="360"/>
      <c r="S1779" s="339"/>
    </row>
    <row r="1780" spans="18:19" x14ac:dyDescent="0.25">
      <c r="R1780" s="360"/>
      <c r="S1780" s="339"/>
    </row>
    <row r="1781" spans="18:19" x14ac:dyDescent="0.25">
      <c r="R1781" s="360"/>
      <c r="S1781" s="339"/>
    </row>
    <row r="1782" spans="18:19" x14ac:dyDescent="0.25">
      <c r="R1782" s="360"/>
      <c r="S1782" s="339"/>
    </row>
    <row r="1783" spans="18:19" x14ac:dyDescent="0.25">
      <c r="R1783" s="360"/>
      <c r="S1783" s="339"/>
    </row>
    <row r="1784" spans="18:19" x14ac:dyDescent="0.25">
      <c r="R1784" s="360"/>
      <c r="S1784" s="339"/>
    </row>
    <row r="1785" spans="18:19" x14ac:dyDescent="0.25">
      <c r="R1785" s="360"/>
      <c r="S1785" s="339"/>
    </row>
    <row r="1786" spans="18:19" x14ac:dyDescent="0.25">
      <c r="R1786" s="360"/>
      <c r="S1786" s="339"/>
    </row>
    <row r="1787" spans="18:19" x14ac:dyDescent="0.25">
      <c r="R1787" s="360"/>
      <c r="S1787" s="339"/>
    </row>
    <row r="1788" spans="18:19" x14ac:dyDescent="0.25">
      <c r="R1788" s="360"/>
      <c r="S1788" s="339"/>
    </row>
    <row r="1789" spans="18:19" x14ac:dyDescent="0.25">
      <c r="R1789" s="360"/>
      <c r="S1789" s="339"/>
    </row>
    <row r="1790" spans="18:19" x14ac:dyDescent="0.25">
      <c r="R1790" s="360"/>
      <c r="S1790" s="339"/>
    </row>
    <row r="1791" spans="18:19" x14ac:dyDescent="0.25">
      <c r="R1791" s="360"/>
      <c r="S1791" s="339"/>
    </row>
    <row r="1792" spans="18:19" x14ac:dyDescent="0.25">
      <c r="R1792" s="360"/>
      <c r="S1792" s="339"/>
    </row>
    <row r="1793" spans="18:19" x14ac:dyDescent="0.25">
      <c r="R1793" s="360"/>
      <c r="S1793" s="339"/>
    </row>
    <row r="1794" spans="18:19" x14ac:dyDescent="0.25">
      <c r="R1794" s="360"/>
      <c r="S1794" s="339"/>
    </row>
    <row r="1795" spans="18:19" x14ac:dyDescent="0.25">
      <c r="R1795" s="360"/>
      <c r="S1795" s="339"/>
    </row>
    <row r="1796" spans="18:19" x14ac:dyDescent="0.25">
      <c r="R1796" s="360"/>
      <c r="S1796" s="339"/>
    </row>
    <row r="1797" spans="18:19" x14ac:dyDescent="0.25">
      <c r="R1797" s="360"/>
      <c r="S1797" s="339"/>
    </row>
    <row r="1798" spans="18:19" x14ac:dyDescent="0.25">
      <c r="R1798" s="360"/>
      <c r="S1798" s="339"/>
    </row>
    <row r="1799" spans="18:19" x14ac:dyDescent="0.25">
      <c r="R1799" s="360"/>
      <c r="S1799" s="339"/>
    </row>
    <row r="1800" spans="18:19" x14ac:dyDescent="0.25">
      <c r="R1800" s="360"/>
      <c r="S1800" s="339"/>
    </row>
    <row r="1801" spans="18:19" x14ac:dyDescent="0.25">
      <c r="R1801" s="360"/>
      <c r="S1801" s="339"/>
    </row>
    <row r="1802" spans="18:19" x14ac:dyDescent="0.25">
      <c r="R1802" s="360"/>
      <c r="S1802" s="339"/>
    </row>
    <row r="1803" spans="18:19" x14ac:dyDescent="0.25">
      <c r="R1803" s="360"/>
      <c r="S1803" s="339"/>
    </row>
    <row r="1804" spans="18:19" x14ac:dyDescent="0.25">
      <c r="R1804" s="360"/>
      <c r="S1804" s="339"/>
    </row>
    <row r="1805" spans="18:19" x14ac:dyDescent="0.25">
      <c r="R1805" s="360"/>
      <c r="S1805" s="339"/>
    </row>
    <row r="1806" spans="18:19" x14ac:dyDescent="0.25">
      <c r="R1806" s="360"/>
      <c r="S1806" s="339"/>
    </row>
    <row r="1807" spans="18:19" x14ac:dyDescent="0.25">
      <c r="R1807" s="360"/>
      <c r="S1807" s="339"/>
    </row>
    <row r="1808" spans="18:19" x14ac:dyDescent="0.25">
      <c r="R1808" s="360"/>
      <c r="S1808" s="339"/>
    </row>
    <row r="1809" spans="18:19" x14ac:dyDescent="0.25">
      <c r="R1809" s="360"/>
      <c r="S1809" s="339"/>
    </row>
    <row r="1810" spans="18:19" x14ac:dyDescent="0.25">
      <c r="R1810" s="360"/>
      <c r="S1810" s="339"/>
    </row>
    <row r="1811" spans="18:19" x14ac:dyDescent="0.25">
      <c r="R1811" s="360"/>
      <c r="S1811" s="339"/>
    </row>
    <row r="1812" spans="18:19" x14ac:dyDescent="0.25">
      <c r="R1812" s="360"/>
      <c r="S1812" s="339"/>
    </row>
    <row r="1813" spans="18:19" x14ac:dyDescent="0.25">
      <c r="R1813" s="360"/>
      <c r="S1813" s="339"/>
    </row>
    <row r="1814" spans="18:19" x14ac:dyDescent="0.25">
      <c r="R1814" s="360"/>
      <c r="S1814" s="339"/>
    </row>
    <row r="1815" spans="18:19" x14ac:dyDescent="0.25">
      <c r="R1815" s="360"/>
      <c r="S1815" s="339"/>
    </row>
    <row r="1816" spans="18:19" x14ac:dyDescent="0.25">
      <c r="R1816" s="360"/>
      <c r="S1816" s="339"/>
    </row>
    <row r="1817" spans="18:19" x14ac:dyDescent="0.25">
      <c r="R1817" s="360"/>
      <c r="S1817" s="339"/>
    </row>
    <row r="1818" spans="18:19" x14ac:dyDescent="0.25">
      <c r="R1818" s="360"/>
      <c r="S1818" s="339"/>
    </row>
    <row r="1819" spans="18:19" x14ac:dyDescent="0.25">
      <c r="R1819" s="360"/>
      <c r="S1819" s="339"/>
    </row>
    <row r="1820" spans="18:19" x14ac:dyDescent="0.25">
      <c r="R1820" s="360"/>
      <c r="S1820" s="339"/>
    </row>
    <row r="1821" spans="18:19" x14ac:dyDescent="0.25">
      <c r="R1821" s="360"/>
      <c r="S1821" s="339"/>
    </row>
    <row r="1822" spans="18:19" x14ac:dyDescent="0.25">
      <c r="R1822" s="360"/>
      <c r="S1822" s="339"/>
    </row>
    <row r="1823" spans="18:19" x14ac:dyDescent="0.25">
      <c r="R1823" s="360"/>
      <c r="S1823" s="339"/>
    </row>
    <row r="1824" spans="18:19" x14ac:dyDescent="0.25">
      <c r="R1824" s="360"/>
      <c r="S1824" s="339"/>
    </row>
    <row r="1825" spans="18:19" x14ac:dyDescent="0.25">
      <c r="R1825" s="360"/>
      <c r="S1825" s="339"/>
    </row>
    <row r="1826" spans="18:19" x14ac:dyDescent="0.25">
      <c r="R1826" s="360"/>
      <c r="S1826" s="339"/>
    </row>
    <row r="1827" spans="18:19" x14ac:dyDescent="0.25">
      <c r="R1827" s="360"/>
      <c r="S1827" s="339"/>
    </row>
    <row r="1828" spans="18:19" x14ac:dyDescent="0.25">
      <c r="R1828" s="360"/>
      <c r="S1828" s="339"/>
    </row>
    <row r="1829" spans="18:19" x14ac:dyDescent="0.25">
      <c r="R1829" s="360"/>
      <c r="S1829" s="339"/>
    </row>
    <row r="1830" spans="18:19" x14ac:dyDescent="0.25">
      <c r="R1830" s="360"/>
      <c r="S1830" s="339"/>
    </row>
    <row r="1831" spans="18:19" x14ac:dyDescent="0.25">
      <c r="R1831" s="360"/>
      <c r="S1831" s="339"/>
    </row>
    <row r="1832" spans="18:19" x14ac:dyDescent="0.25">
      <c r="R1832" s="360"/>
      <c r="S1832" s="339"/>
    </row>
    <row r="1833" spans="18:19" x14ac:dyDescent="0.25">
      <c r="R1833" s="360"/>
      <c r="S1833" s="339"/>
    </row>
    <row r="1834" spans="18:19" x14ac:dyDescent="0.25">
      <c r="R1834" s="360"/>
      <c r="S1834" s="339"/>
    </row>
    <row r="1835" spans="18:19" x14ac:dyDescent="0.25">
      <c r="R1835" s="360"/>
      <c r="S1835" s="339"/>
    </row>
    <row r="1836" spans="18:19" x14ac:dyDescent="0.25">
      <c r="R1836" s="360"/>
      <c r="S1836" s="339"/>
    </row>
    <row r="1837" spans="18:19" x14ac:dyDescent="0.25">
      <c r="R1837" s="360"/>
      <c r="S1837" s="339"/>
    </row>
    <row r="1838" spans="18:19" x14ac:dyDescent="0.25">
      <c r="R1838" s="360"/>
      <c r="S1838" s="339"/>
    </row>
    <row r="1839" spans="18:19" x14ac:dyDescent="0.25">
      <c r="R1839" s="360"/>
      <c r="S1839" s="339"/>
    </row>
    <row r="1840" spans="18:19" x14ac:dyDescent="0.25">
      <c r="R1840" s="360"/>
      <c r="S1840" s="339"/>
    </row>
    <row r="1841" spans="18:19" x14ac:dyDescent="0.25">
      <c r="R1841" s="360"/>
      <c r="S1841" s="339"/>
    </row>
    <row r="1842" spans="18:19" x14ac:dyDescent="0.25">
      <c r="R1842" s="360"/>
      <c r="S1842" s="339"/>
    </row>
    <row r="1843" spans="18:19" x14ac:dyDescent="0.25">
      <c r="R1843" s="360"/>
      <c r="S1843" s="339"/>
    </row>
    <row r="1844" spans="18:19" x14ac:dyDescent="0.25">
      <c r="R1844" s="360"/>
      <c r="S1844" s="339"/>
    </row>
    <row r="1845" spans="18:19" x14ac:dyDescent="0.25">
      <c r="R1845" s="360"/>
      <c r="S1845" s="339"/>
    </row>
    <row r="1846" spans="18:19" x14ac:dyDescent="0.25">
      <c r="R1846" s="360"/>
      <c r="S1846" s="339"/>
    </row>
    <row r="1847" spans="18:19" x14ac:dyDescent="0.25">
      <c r="R1847" s="360"/>
      <c r="S1847" s="339"/>
    </row>
    <row r="1848" spans="18:19" x14ac:dyDescent="0.25">
      <c r="R1848" s="360"/>
      <c r="S1848" s="339"/>
    </row>
    <row r="1849" spans="18:19" x14ac:dyDescent="0.25">
      <c r="R1849" s="360"/>
      <c r="S1849" s="339"/>
    </row>
    <row r="1850" spans="18:19" x14ac:dyDescent="0.25">
      <c r="R1850" s="360"/>
      <c r="S1850" s="339"/>
    </row>
    <row r="1851" spans="18:19" x14ac:dyDescent="0.25">
      <c r="R1851" s="360"/>
      <c r="S1851" s="339"/>
    </row>
    <row r="1852" spans="18:19" x14ac:dyDescent="0.25">
      <c r="R1852" s="360"/>
      <c r="S1852" s="339"/>
    </row>
    <row r="1853" spans="18:19" x14ac:dyDescent="0.25">
      <c r="R1853" s="360"/>
      <c r="S1853" s="339"/>
    </row>
    <row r="1854" spans="18:19" x14ac:dyDescent="0.25">
      <c r="R1854" s="360"/>
      <c r="S1854" s="339"/>
    </row>
    <row r="1855" spans="18:19" x14ac:dyDescent="0.25">
      <c r="R1855" s="360"/>
      <c r="S1855" s="339"/>
    </row>
    <row r="1856" spans="18:19" x14ac:dyDescent="0.25">
      <c r="R1856" s="360"/>
      <c r="S1856" s="339"/>
    </row>
    <row r="1857" spans="18:19" x14ac:dyDescent="0.25">
      <c r="R1857" s="360"/>
      <c r="S1857" s="339"/>
    </row>
    <row r="1858" spans="18:19" x14ac:dyDescent="0.25">
      <c r="R1858" s="360"/>
      <c r="S1858" s="339"/>
    </row>
    <row r="1859" spans="18:19" x14ac:dyDescent="0.25">
      <c r="R1859" s="360"/>
      <c r="S1859" s="339"/>
    </row>
    <row r="1860" spans="18:19" x14ac:dyDescent="0.25">
      <c r="R1860" s="360"/>
      <c r="S1860" s="339"/>
    </row>
    <row r="1861" spans="18:19" x14ac:dyDescent="0.25">
      <c r="R1861" s="360"/>
      <c r="S1861" s="339"/>
    </row>
    <row r="1862" spans="18:19" x14ac:dyDescent="0.25">
      <c r="R1862" s="360"/>
      <c r="S1862" s="339"/>
    </row>
    <row r="1863" spans="18:19" x14ac:dyDescent="0.25">
      <c r="R1863" s="360"/>
      <c r="S1863" s="339"/>
    </row>
    <row r="1864" spans="18:19" x14ac:dyDescent="0.25">
      <c r="R1864" s="360"/>
      <c r="S1864" s="339"/>
    </row>
    <row r="1865" spans="18:19" x14ac:dyDescent="0.25">
      <c r="R1865" s="360"/>
      <c r="S1865" s="339"/>
    </row>
    <row r="1866" spans="18:19" x14ac:dyDescent="0.25">
      <c r="R1866" s="360"/>
      <c r="S1866" s="339"/>
    </row>
    <row r="1867" spans="18:19" x14ac:dyDescent="0.25">
      <c r="R1867" s="360"/>
      <c r="S1867" s="339"/>
    </row>
    <row r="1868" spans="18:19" x14ac:dyDescent="0.25">
      <c r="R1868" s="360"/>
      <c r="S1868" s="339"/>
    </row>
    <row r="1869" spans="18:19" x14ac:dyDescent="0.25">
      <c r="R1869" s="360"/>
      <c r="S1869" s="339"/>
    </row>
    <row r="1870" spans="18:19" x14ac:dyDescent="0.25">
      <c r="R1870" s="360"/>
      <c r="S1870" s="339"/>
    </row>
    <row r="1871" spans="18:19" x14ac:dyDescent="0.25">
      <c r="R1871" s="360"/>
      <c r="S1871" s="339"/>
    </row>
    <row r="1872" spans="18:19" x14ac:dyDescent="0.25">
      <c r="R1872" s="360"/>
      <c r="S1872" s="339"/>
    </row>
    <row r="1873" spans="18:19" x14ac:dyDescent="0.25">
      <c r="R1873" s="360"/>
      <c r="S1873" s="339"/>
    </row>
    <row r="1874" spans="18:19" x14ac:dyDescent="0.25">
      <c r="R1874" s="360"/>
      <c r="S1874" s="339"/>
    </row>
    <row r="1875" spans="18:19" x14ac:dyDescent="0.25">
      <c r="R1875" s="360"/>
      <c r="S1875" s="339"/>
    </row>
    <row r="1876" spans="18:19" x14ac:dyDescent="0.25">
      <c r="R1876" s="360"/>
      <c r="S1876" s="339"/>
    </row>
    <row r="1877" spans="18:19" x14ac:dyDescent="0.25">
      <c r="R1877" s="360"/>
      <c r="S1877" s="339"/>
    </row>
    <row r="1878" spans="18:19" x14ac:dyDescent="0.25">
      <c r="R1878" s="360"/>
      <c r="S1878" s="339"/>
    </row>
    <row r="1879" spans="18:19" x14ac:dyDescent="0.25">
      <c r="R1879" s="360"/>
      <c r="S1879" s="339"/>
    </row>
    <row r="1880" spans="18:19" x14ac:dyDescent="0.25">
      <c r="R1880" s="360"/>
      <c r="S1880" s="339"/>
    </row>
    <row r="1881" spans="18:19" x14ac:dyDescent="0.25">
      <c r="R1881" s="360"/>
      <c r="S1881" s="339"/>
    </row>
    <row r="1882" spans="18:19" x14ac:dyDescent="0.25">
      <c r="R1882" s="360"/>
      <c r="S1882" s="339"/>
    </row>
    <row r="1883" spans="18:19" x14ac:dyDescent="0.25">
      <c r="R1883" s="360"/>
      <c r="S1883" s="339"/>
    </row>
    <row r="1884" spans="18:19" x14ac:dyDescent="0.25">
      <c r="R1884" s="360"/>
      <c r="S1884" s="339"/>
    </row>
    <row r="1885" spans="18:19" x14ac:dyDescent="0.25">
      <c r="R1885" s="360"/>
      <c r="S1885" s="339"/>
    </row>
    <row r="1886" spans="18:19" x14ac:dyDescent="0.25">
      <c r="R1886" s="360"/>
      <c r="S1886" s="339"/>
    </row>
    <row r="1887" spans="18:19" x14ac:dyDescent="0.25">
      <c r="R1887" s="360"/>
      <c r="S1887" s="339"/>
    </row>
    <row r="1888" spans="18:19" x14ac:dyDescent="0.25">
      <c r="R1888" s="360"/>
      <c r="S1888" s="339"/>
    </row>
    <row r="1889" spans="18:19" x14ac:dyDescent="0.25">
      <c r="R1889" s="360"/>
      <c r="S1889" s="339"/>
    </row>
    <row r="1890" spans="18:19" x14ac:dyDescent="0.25">
      <c r="R1890" s="360"/>
      <c r="S1890" s="339"/>
    </row>
    <row r="1891" spans="18:19" x14ac:dyDescent="0.25">
      <c r="R1891" s="360"/>
      <c r="S1891" s="339"/>
    </row>
    <row r="1892" spans="18:19" x14ac:dyDescent="0.25">
      <c r="R1892" s="360"/>
      <c r="S1892" s="339"/>
    </row>
    <row r="1893" spans="18:19" x14ac:dyDescent="0.25">
      <c r="R1893" s="360"/>
      <c r="S1893" s="339"/>
    </row>
    <row r="1894" spans="18:19" x14ac:dyDescent="0.25">
      <c r="R1894" s="360"/>
      <c r="S1894" s="339"/>
    </row>
    <row r="1895" spans="18:19" x14ac:dyDescent="0.25">
      <c r="R1895" s="360"/>
      <c r="S1895" s="339"/>
    </row>
    <row r="1896" spans="18:19" x14ac:dyDescent="0.25">
      <c r="R1896" s="360"/>
      <c r="S1896" s="339"/>
    </row>
    <row r="1897" spans="18:19" x14ac:dyDescent="0.25">
      <c r="R1897" s="360"/>
      <c r="S1897" s="339"/>
    </row>
    <row r="1898" spans="18:19" x14ac:dyDescent="0.25">
      <c r="R1898" s="360"/>
      <c r="S1898" s="339"/>
    </row>
    <row r="1899" spans="18:19" x14ac:dyDescent="0.25">
      <c r="R1899" s="360"/>
      <c r="S1899" s="339"/>
    </row>
    <row r="1900" spans="18:19" x14ac:dyDescent="0.25">
      <c r="R1900" s="360"/>
      <c r="S1900" s="339"/>
    </row>
    <row r="1901" spans="18:19" x14ac:dyDescent="0.25">
      <c r="R1901" s="360"/>
      <c r="S1901" s="339"/>
    </row>
    <row r="1902" spans="18:19" x14ac:dyDescent="0.25">
      <c r="R1902" s="360"/>
      <c r="S1902" s="339"/>
    </row>
    <row r="1903" spans="18:19" x14ac:dyDescent="0.25">
      <c r="R1903" s="360"/>
      <c r="S1903" s="339"/>
    </row>
    <row r="1904" spans="18:19" x14ac:dyDescent="0.25">
      <c r="R1904" s="360"/>
      <c r="S1904" s="339"/>
    </row>
    <row r="1905" spans="18:19" x14ac:dyDescent="0.25">
      <c r="R1905" s="360"/>
      <c r="S1905" s="339"/>
    </row>
    <row r="1906" spans="18:19" x14ac:dyDescent="0.25">
      <c r="R1906" s="360"/>
      <c r="S1906" s="339"/>
    </row>
    <row r="1907" spans="18:19" x14ac:dyDescent="0.25">
      <c r="R1907" s="360"/>
      <c r="S1907" s="339"/>
    </row>
    <row r="1908" spans="18:19" x14ac:dyDescent="0.25">
      <c r="R1908" s="360"/>
      <c r="S1908" s="339"/>
    </row>
    <row r="1909" spans="18:19" x14ac:dyDescent="0.25">
      <c r="R1909" s="360"/>
      <c r="S1909" s="339"/>
    </row>
    <row r="1910" spans="18:19" x14ac:dyDescent="0.25">
      <c r="R1910" s="360"/>
      <c r="S1910" s="339"/>
    </row>
    <row r="1911" spans="18:19" x14ac:dyDescent="0.25">
      <c r="R1911" s="360"/>
      <c r="S1911" s="339"/>
    </row>
    <row r="1912" spans="18:19" x14ac:dyDescent="0.25">
      <c r="R1912" s="360"/>
      <c r="S1912" s="339"/>
    </row>
    <row r="1913" spans="18:19" x14ac:dyDescent="0.25">
      <c r="R1913" s="360"/>
      <c r="S1913" s="339"/>
    </row>
    <row r="1914" spans="18:19" x14ac:dyDescent="0.25">
      <c r="R1914" s="360"/>
      <c r="S1914" s="339"/>
    </row>
    <row r="1915" spans="18:19" x14ac:dyDescent="0.25">
      <c r="R1915" s="360"/>
      <c r="S1915" s="339"/>
    </row>
    <row r="1916" spans="18:19" x14ac:dyDescent="0.25">
      <c r="R1916" s="360"/>
      <c r="S1916" s="339"/>
    </row>
    <row r="1917" spans="18:19" x14ac:dyDescent="0.25">
      <c r="R1917" s="360"/>
      <c r="S1917" s="339"/>
    </row>
    <row r="1918" spans="18:19" x14ac:dyDescent="0.25">
      <c r="R1918" s="360"/>
      <c r="S1918" s="339"/>
    </row>
    <row r="1919" spans="18:19" x14ac:dyDescent="0.25">
      <c r="R1919" s="360"/>
      <c r="S1919" s="339"/>
    </row>
    <row r="1920" spans="18:19" x14ac:dyDescent="0.25">
      <c r="R1920" s="360"/>
      <c r="S1920" s="339"/>
    </row>
    <row r="1921" spans="18:19" x14ac:dyDescent="0.25">
      <c r="R1921" s="360"/>
      <c r="S1921" s="339"/>
    </row>
    <row r="1922" spans="18:19" x14ac:dyDescent="0.25">
      <c r="R1922" s="360"/>
      <c r="S1922" s="339"/>
    </row>
    <row r="1923" spans="18:19" x14ac:dyDescent="0.25">
      <c r="R1923" s="360"/>
      <c r="S1923" s="339"/>
    </row>
    <row r="1924" spans="18:19" x14ac:dyDescent="0.25">
      <c r="R1924" s="360"/>
      <c r="S1924" s="339"/>
    </row>
    <row r="1925" spans="18:19" x14ac:dyDescent="0.25">
      <c r="R1925" s="360"/>
      <c r="S1925" s="339"/>
    </row>
    <row r="1926" spans="18:19" x14ac:dyDescent="0.25">
      <c r="R1926" s="360"/>
      <c r="S1926" s="339"/>
    </row>
    <row r="1927" spans="18:19" x14ac:dyDescent="0.25">
      <c r="R1927" s="360"/>
      <c r="S1927" s="339"/>
    </row>
    <row r="1928" spans="18:19" x14ac:dyDescent="0.25">
      <c r="R1928" s="360"/>
      <c r="S1928" s="339"/>
    </row>
    <row r="1929" spans="18:19" x14ac:dyDescent="0.25">
      <c r="R1929" s="360"/>
      <c r="S1929" s="339"/>
    </row>
    <row r="1930" spans="18:19" x14ac:dyDescent="0.25">
      <c r="R1930" s="360"/>
      <c r="S1930" s="339"/>
    </row>
    <row r="1931" spans="18:19" x14ac:dyDescent="0.25">
      <c r="R1931" s="360"/>
      <c r="S1931" s="339"/>
    </row>
    <row r="1932" spans="18:19" x14ac:dyDescent="0.25">
      <c r="R1932" s="360"/>
      <c r="S1932" s="339"/>
    </row>
    <row r="1933" spans="18:19" x14ac:dyDescent="0.25">
      <c r="R1933" s="360"/>
      <c r="S1933" s="339"/>
    </row>
    <row r="1934" spans="18:19" x14ac:dyDescent="0.25">
      <c r="R1934" s="360"/>
      <c r="S1934" s="339"/>
    </row>
    <row r="1935" spans="18:19" x14ac:dyDescent="0.25">
      <c r="R1935" s="360"/>
      <c r="S1935" s="339"/>
    </row>
    <row r="1936" spans="18:19" x14ac:dyDescent="0.25">
      <c r="R1936" s="360"/>
      <c r="S1936" s="339"/>
    </row>
    <row r="1937" spans="18:19" x14ac:dyDescent="0.25">
      <c r="R1937" s="360"/>
      <c r="S1937" s="339"/>
    </row>
    <row r="1938" spans="18:19" x14ac:dyDescent="0.25">
      <c r="R1938" s="360"/>
      <c r="S1938" s="339"/>
    </row>
    <row r="1939" spans="18:19" x14ac:dyDescent="0.25">
      <c r="R1939" s="360"/>
      <c r="S1939" s="339"/>
    </row>
    <row r="1940" spans="18:19" x14ac:dyDescent="0.25">
      <c r="R1940" s="360"/>
      <c r="S1940" s="339"/>
    </row>
    <row r="1941" spans="18:19" x14ac:dyDescent="0.25">
      <c r="R1941" s="360"/>
      <c r="S1941" s="339"/>
    </row>
    <row r="1942" spans="18:19" x14ac:dyDescent="0.25">
      <c r="R1942" s="360"/>
      <c r="S1942" s="339"/>
    </row>
    <row r="1943" spans="18:19" x14ac:dyDescent="0.25">
      <c r="R1943" s="360"/>
      <c r="S1943" s="339"/>
    </row>
    <row r="1944" spans="18:19" x14ac:dyDescent="0.25">
      <c r="R1944" s="360"/>
      <c r="S1944" s="339"/>
    </row>
    <row r="1945" spans="18:19" x14ac:dyDescent="0.25">
      <c r="R1945" s="360"/>
      <c r="S1945" s="339"/>
    </row>
    <row r="1946" spans="18:19" x14ac:dyDescent="0.25">
      <c r="R1946" s="360"/>
      <c r="S1946" s="339"/>
    </row>
    <row r="1947" spans="18:19" x14ac:dyDescent="0.25">
      <c r="R1947" s="360"/>
      <c r="S1947" s="339"/>
    </row>
    <row r="1948" spans="18:19" x14ac:dyDescent="0.25">
      <c r="R1948" s="360"/>
      <c r="S1948" s="339"/>
    </row>
    <row r="1949" spans="18:19" x14ac:dyDescent="0.25">
      <c r="R1949" s="360"/>
      <c r="S1949" s="339"/>
    </row>
    <row r="1950" spans="18:19" x14ac:dyDescent="0.25">
      <c r="R1950" s="360"/>
      <c r="S1950" s="339"/>
    </row>
    <row r="1951" spans="18:19" x14ac:dyDescent="0.25">
      <c r="R1951" s="360"/>
      <c r="S1951" s="339"/>
    </row>
    <row r="1952" spans="18:19" x14ac:dyDescent="0.25">
      <c r="R1952" s="360"/>
      <c r="S1952" s="339"/>
    </row>
    <row r="1953" spans="18:19" x14ac:dyDescent="0.25">
      <c r="R1953" s="360"/>
      <c r="S1953" s="339"/>
    </row>
    <row r="1954" spans="18:19" x14ac:dyDescent="0.25">
      <c r="R1954" s="360"/>
      <c r="S1954" s="339"/>
    </row>
    <row r="1955" spans="18:19" x14ac:dyDescent="0.25">
      <c r="R1955" s="360"/>
      <c r="S1955" s="339"/>
    </row>
    <row r="1956" spans="18:19" x14ac:dyDescent="0.25">
      <c r="R1956" s="360"/>
      <c r="S1956" s="339"/>
    </row>
    <row r="1957" spans="18:19" x14ac:dyDescent="0.25">
      <c r="R1957" s="360"/>
      <c r="S1957" s="339"/>
    </row>
    <row r="1958" spans="18:19" x14ac:dyDescent="0.25">
      <c r="R1958" s="360"/>
      <c r="S1958" s="339"/>
    </row>
    <row r="1959" spans="18:19" x14ac:dyDescent="0.25">
      <c r="R1959" s="360"/>
      <c r="S1959" s="339"/>
    </row>
    <row r="1960" spans="18:19" x14ac:dyDescent="0.25">
      <c r="R1960" s="360"/>
      <c r="S1960" s="339"/>
    </row>
    <row r="1961" spans="18:19" x14ac:dyDescent="0.25">
      <c r="R1961" s="360"/>
      <c r="S1961" s="339"/>
    </row>
    <row r="1962" spans="18:19" x14ac:dyDescent="0.25">
      <c r="R1962" s="360"/>
      <c r="S1962" s="339"/>
    </row>
    <row r="1963" spans="18:19" x14ac:dyDescent="0.25">
      <c r="R1963" s="360"/>
      <c r="S1963" s="339"/>
    </row>
    <row r="1964" spans="18:19" x14ac:dyDescent="0.25">
      <c r="R1964" s="360"/>
      <c r="S1964" s="339"/>
    </row>
    <row r="1965" spans="18:19" x14ac:dyDescent="0.25">
      <c r="R1965" s="360"/>
      <c r="S1965" s="339"/>
    </row>
    <row r="1966" spans="18:19" x14ac:dyDescent="0.25">
      <c r="R1966" s="360"/>
      <c r="S1966" s="339"/>
    </row>
    <row r="1967" spans="18:19" x14ac:dyDescent="0.25">
      <c r="R1967" s="360"/>
      <c r="S1967" s="339"/>
    </row>
    <row r="1968" spans="18:19" x14ac:dyDescent="0.25">
      <c r="R1968" s="360"/>
      <c r="S1968" s="339"/>
    </row>
    <row r="1969" spans="18:19" x14ac:dyDescent="0.25">
      <c r="R1969" s="360"/>
      <c r="S1969" s="339"/>
    </row>
    <row r="1970" spans="18:19" x14ac:dyDescent="0.25">
      <c r="R1970" s="360"/>
      <c r="S1970" s="339"/>
    </row>
    <row r="1971" spans="18:19" x14ac:dyDescent="0.25">
      <c r="R1971" s="360"/>
      <c r="S1971" s="339"/>
    </row>
    <row r="1972" spans="18:19" x14ac:dyDescent="0.25">
      <c r="R1972" s="360"/>
      <c r="S1972" s="339"/>
    </row>
    <row r="1973" spans="18:19" x14ac:dyDescent="0.25">
      <c r="R1973" s="360"/>
      <c r="S1973" s="339"/>
    </row>
    <row r="1974" spans="18:19" x14ac:dyDescent="0.25">
      <c r="R1974" s="360"/>
      <c r="S1974" s="339"/>
    </row>
    <row r="1975" spans="18:19" x14ac:dyDescent="0.25">
      <c r="R1975" s="360"/>
      <c r="S1975" s="339"/>
    </row>
    <row r="1976" spans="18:19" x14ac:dyDescent="0.25">
      <c r="R1976" s="360"/>
      <c r="S1976" s="339"/>
    </row>
    <row r="1977" spans="18:19" x14ac:dyDescent="0.25">
      <c r="R1977" s="360"/>
      <c r="S1977" s="339"/>
    </row>
    <row r="1978" spans="18:19" x14ac:dyDescent="0.25">
      <c r="R1978" s="360"/>
      <c r="S1978" s="339"/>
    </row>
    <row r="1979" spans="18:19" x14ac:dyDescent="0.25">
      <c r="R1979" s="360"/>
      <c r="S1979" s="339"/>
    </row>
    <row r="1980" spans="18:19" x14ac:dyDescent="0.25">
      <c r="R1980" s="360"/>
      <c r="S1980" s="339"/>
    </row>
    <row r="1981" spans="18:19" x14ac:dyDescent="0.25">
      <c r="R1981" s="360"/>
      <c r="S1981" s="339"/>
    </row>
    <row r="1982" spans="18:19" x14ac:dyDescent="0.25">
      <c r="R1982" s="360"/>
      <c r="S1982" s="339"/>
    </row>
    <row r="1983" spans="18:19" x14ac:dyDescent="0.25">
      <c r="R1983" s="360"/>
      <c r="S1983" s="339"/>
    </row>
    <row r="1984" spans="18:19" x14ac:dyDescent="0.25">
      <c r="R1984" s="360"/>
      <c r="S1984" s="339"/>
    </row>
    <row r="1985" spans="18:19" x14ac:dyDescent="0.25">
      <c r="R1985" s="360"/>
      <c r="S1985" s="339"/>
    </row>
    <row r="1986" spans="18:19" x14ac:dyDescent="0.25">
      <c r="R1986" s="360"/>
      <c r="S1986" s="339"/>
    </row>
    <row r="1987" spans="18:19" x14ac:dyDescent="0.25">
      <c r="R1987" s="360"/>
      <c r="S1987" s="339"/>
    </row>
    <row r="1988" spans="18:19" x14ac:dyDescent="0.25">
      <c r="R1988" s="360"/>
      <c r="S1988" s="339"/>
    </row>
    <row r="1989" spans="18:19" x14ac:dyDescent="0.25">
      <c r="R1989" s="360"/>
      <c r="S1989" s="339"/>
    </row>
    <row r="1990" spans="18:19" x14ac:dyDescent="0.25">
      <c r="R1990" s="360"/>
      <c r="S1990" s="339"/>
    </row>
    <row r="1991" spans="18:19" x14ac:dyDescent="0.25">
      <c r="R1991" s="360"/>
      <c r="S1991" s="339"/>
    </row>
    <row r="1992" spans="18:19" x14ac:dyDescent="0.25">
      <c r="R1992" s="360"/>
      <c r="S1992" s="339"/>
    </row>
    <row r="1993" spans="18:19" x14ac:dyDescent="0.25">
      <c r="R1993" s="360"/>
      <c r="S1993" s="339"/>
    </row>
    <row r="1994" spans="18:19" x14ac:dyDescent="0.25">
      <c r="R1994" s="360"/>
      <c r="S1994" s="339"/>
    </row>
    <row r="1995" spans="18:19" x14ac:dyDescent="0.25">
      <c r="R1995" s="360"/>
      <c r="S1995" s="339"/>
    </row>
    <row r="1996" spans="18:19" x14ac:dyDescent="0.25">
      <c r="R1996" s="360"/>
      <c r="S1996" s="339"/>
    </row>
    <row r="1997" spans="18:19" x14ac:dyDescent="0.25">
      <c r="R1997" s="360"/>
      <c r="S1997" s="339"/>
    </row>
    <row r="1998" spans="18:19" x14ac:dyDescent="0.25">
      <c r="R1998" s="360"/>
      <c r="S1998" s="339"/>
    </row>
    <row r="1999" spans="18:19" x14ac:dyDescent="0.25">
      <c r="R1999" s="360"/>
      <c r="S1999" s="339"/>
    </row>
    <row r="2000" spans="18:19" x14ac:dyDescent="0.25">
      <c r="R2000" s="360"/>
      <c r="S2000" s="339"/>
    </row>
    <row r="2001" spans="18:19" x14ac:dyDescent="0.25">
      <c r="R2001" s="360"/>
      <c r="S2001" s="339"/>
    </row>
    <row r="2002" spans="18:19" x14ac:dyDescent="0.25">
      <c r="R2002" s="360"/>
      <c r="S2002" s="339"/>
    </row>
    <row r="2003" spans="18:19" x14ac:dyDescent="0.25">
      <c r="R2003" s="360"/>
      <c r="S2003" s="339"/>
    </row>
    <row r="2004" spans="18:19" x14ac:dyDescent="0.25">
      <c r="R2004" s="360"/>
      <c r="S2004" s="339"/>
    </row>
    <row r="2005" spans="18:19" x14ac:dyDescent="0.25">
      <c r="R2005" s="360"/>
      <c r="S2005" s="339"/>
    </row>
    <row r="2006" spans="18:19" x14ac:dyDescent="0.25">
      <c r="R2006" s="360"/>
      <c r="S2006" s="339"/>
    </row>
    <row r="2007" spans="18:19" x14ac:dyDescent="0.25">
      <c r="R2007" s="360"/>
      <c r="S2007" s="339"/>
    </row>
    <row r="2008" spans="18:19" x14ac:dyDescent="0.25">
      <c r="R2008" s="360"/>
      <c r="S2008" s="339"/>
    </row>
    <row r="2009" spans="18:19" x14ac:dyDescent="0.25">
      <c r="R2009" s="360"/>
      <c r="S2009" s="339"/>
    </row>
    <row r="2010" spans="18:19" x14ac:dyDescent="0.25">
      <c r="R2010" s="360"/>
      <c r="S2010" s="339"/>
    </row>
    <row r="2011" spans="18:19" x14ac:dyDescent="0.25">
      <c r="R2011" s="360"/>
      <c r="S2011" s="339"/>
    </row>
    <row r="2012" spans="18:19" x14ac:dyDescent="0.25">
      <c r="R2012" s="360"/>
      <c r="S2012" s="339"/>
    </row>
    <row r="2013" spans="18:19" x14ac:dyDescent="0.25">
      <c r="R2013" s="360"/>
      <c r="S2013" s="339"/>
    </row>
    <row r="2014" spans="18:19" x14ac:dyDescent="0.25">
      <c r="R2014" s="360"/>
      <c r="S2014" s="339"/>
    </row>
    <row r="2015" spans="18:19" x14ac:dyDescent="0.25">
      <c r="R2015" s="360"/>
      <c r="S2015" s="339"/>
    </row>
    <row r="2016" spans="18:19" x14ac:dyDescent="0.25">
      <c r="R2016" s="360"/>
      <c r="S2016" s="339"/>
    </row>
    <row r="2017" spans="18:19" x14ac:dyDescent="0.25">
      <c r="R2017" s="360"/>
      <c r="S2017" s="339"/>
    </row>
    <row r="2018" spans="18:19" x14ac:dyDescent="0.25">
      <c r="R2018" s="360"/>
      <c r="S2018" s="339"/>
    </row>
    <row r="2019" spans="18:19" x14ac:dyDescent="0.25">
      <c r="R2019" s="360"/>
      <c r="S2019" s="339"/>
    </row>
    <row r="2020" spans="18:19" x14ac:dyDescent="0.25">
      <c r="R2020" s="360"/>
      <c r="S2020" s="339"/>
    </row>
    <row r="2021" spans="18:19" x14ac:dyDescent="0.25">
      <c r="R2021" s="360"/>
      <c r="S2021" s="339"/>
    </row>
    <row r="2022" spans="18:19" x14ac:dyDescent="0.25">
      <c r="R2022" s="360"/>
      <c r="S2022" s="339"/>
    </row>
    <row r="2023" spans="18:19" x14ac:dyDescent="0.25">
      <c r="R2023" s="360"/>
      <c r="S2023" s="339"/>
    </row>
    <row r="2024" spans="18:19" x14ac:dyDescent="0.25">
      <c r="R2024" s="360"/>
      <c r="S2024" s="339"/>
    </row>
    <row r="2025" spans="18:19" x14ac:dyDescent="0.25">
      <c r="R2025" s="360"/>
      <c r="S2025" s="339"/>
    </row>
    <row r="2026" spans="18:19" x14ac:dyDescent="0.25">
      <c r="R2026" s="360"/>
      <c r="S2026" s="339"/>
    </row>
    <row r="2027" spans="18:19" x14ac:dyDescent="0.25">
      <c r="R2027" s="360"/>
      <c r="S2027" s="339"/>
    </row>
    <row r="2028" spans="18:19" x14ac:dyDescent="0.25">
      <c r="R2028" s="360"/>
      <c r="S2028" s="339"/>
    </row>
    <row r="2029" spans="18:19" x14ac:dyDescent="0.25">
      <c r="R2029" s="360"/>
      <c r="S2029" s="339"/>
    </row>
    <row r="2030" spans="18:19" x14ac:dyDescent="0.25">
      <c r="R2030" s="360"/>
      <c r="S2030" s="339"/>
    </row>
    <row r="2031" spans="18:19" x14ac:dyDescent="0.25">
      <c r="R2031" s="360"/>
      <c r="S2031" s="339"/>
    </row>
    <row r="2032" spans="18:19" x14ac:dyDescent="0.25">
      <c r="R2032" s="360"/>
      <c r="S2032" s="339"/>
    </row>
    <row r="2033" spans="18:19" x14ac:dyDescent="0.25">
      <c r="R2033" s="360"/>
      <c r="S2033" s="339"/>
    </row>
    <row r="2034" spans="18:19" x14ac:dyDescent="0.25">
      <c r="R2034" s="360"/>
      <c r="S2034" s="339"/>
    </row>
    <row r="2035" spans="18:19" x14ac:dyDescent="0.25">
      <c r="R2035" s="360"/>
      <c r="S2035" s="339"/>
    </row>
    <row r="2036" spans="18:19" x14ac:dyDescent="0.25">
      <c r="R2036" s="360"/>
      <c r="S2036" s="339"/>
    </row>
    <row r="2037" spans="18:19" x14ac:dyDescent="0.25">
      <c r="R2037" s="360"/>
      <c r="S2037" s="339"/>
    </row>
    <row r="2038" spans="18:19" x14ac:dyDescent="0.25">
      <c r="R2038" s="360"/>
      <c r="S2038" s="339"/>
    </row>
    <row r="2039" spans="18:19" x14ac:dyDescent="0.25">
      <c r="R2039" s="360"/>
      <c r="S2039" s="339"/>
    </row>
    <row r="2040" spans="18:19" x14ac:dyDescent="0.25">
      <c r="R2040" s="360"/>
      <c r="S2040" s="339"/>
    </row>
    <row r="2041" spans="18:19" x14ac:dyDescent="0.25">
      <c r="R2041" s="360"/>
      <c r="S2041" s="339"/>
    </row>
    <row r="2042" spans="18:19" x14ac:dyDescent="0.25">
      <c r="R2042" s="360"/>
      <c r="S2042" s="339"/>
    </row>
    <row r="2043" spans="18:19" x14ac:dyDescent="0.25">
      <c r="R2043" s="360"/>
      <c r="S2043" s="339"/>
    </row>
    <row r="2044" spans="18:19" x14ac:dyDescent="0.25">
      <c r="R2044" s="360"/>
      <c r="S2044" s="339"/>
    </row>
    <row r="2045" spans="18:19" x14ac:dyDescent="0.25">
      <c r="R2045" s="360"/>
      <c r="S2045" s="339"/>
    </row>
    <row r="2046" spans="18:19" x14ac:dyDescent="0.25">
      <c r="R2046" s="360"/>
      <c r="S2046" s="339"/>
    </row>
    <row r="2047" spans="18:19" x14ac:dyDescent="0.25">
      <c r="R2047" s="360"/>
      <c r="S2047" s="339"/>
    </row>
    <row r="2048" spans="18:19" x14ac:dyDescent="0.25">
      <c r="R2048" s="360"/>
      <c r="S2048" s="339"/>
    </row>
    <row r="2049" spans="18:19" x14ac:dyDescent="0.25">
      <c r="R2049" s="360"/>
      <c r="S2049" s="339"/>
    </row>
    <row r="2050" spans="18:19" x14ac:dyDescent="0.25">
      <c r="R2050" s="360"/>
      <c r="S2050" s="339"/>
    </row>
    <row r="2051" spans="18:19" x14ac:dyDescent="0.25">
      <c r="R2051" s="360"/>
      <c r="S2051" s="339"/>
    </row>
    <row r="2052" spans="18:19" x14ac:dyDescent="0.25">
      <c r="R2052" s="360"/>
      <c r="S2052" s="339"/>
    </row>
    <row r="2053" spans="18:19" x14ac:dyDescent="0.25">
      <c r="R2053" s="360"/>
      <c r="S2053" s="339"/>
    </row>
    <row r="2054" spans="18:19" x14ac:dyDescent="0.25">
      <c r="R2054" s="360"/>
      <c r="S2054" s="339"/>
    </row>
    <row r="2055" spans="18:19" x14ac:dyDescent="0.25">
      <c r="R2055" s="360"/>
      <c r="S2055" s="339"/>
    </row>
    <row r="2056" spans="18:19" x14ac:dyDescent="0.25">
      <c r="R2056" s="360"/>
      <c r="S2056" s="339"/>
    </row>
    <row r="2057" spans="18:19" x14ac:dyDescent="0.25">
      <c r="R2057" s="360"/>
      <c r="S2057" s="339"/>
    </row>
    <row r="2058" spans="18:19" x14ac:dyDescent="0.25">
      <c r="R2058" s="360"/>
      <c r="S2058" s="339"/>
    </row>
    <row r="2059" spans="18:19" x14ac:dyDescent="0.25">
      <c r="R2059" s="360"/>
      <c r="S2059" s="339"/>
    </row>
    <row r="2060" spans="18:19" x14ac:dyDescent="0.25">
      <c r="R2060" s="360"/>
      <c r="S2060" s="339"/>
    </row>
    <row r="2061" spans="18:19" x14ac:dyDescent="0.25">
      <c r="R2061" s="360"/>
      <c r="S2061" s="339"/>
    </row>
    <row r="2062" spans="18:19" x14ac:dyDescent="0.25">
      <c r="R2062" s="360"/>
      <c r="S2062" s="339"/>
    </row>
    <row r="2063" spans="18:19" x14ac:dyDescent="0.25">
      <c r="R2063" s="360"/>
      <c r="S2063" s="339"/>
    </row>
    <row r="2064" spans="18:19" x14ac:dyDescent="0.25">
      <c r="R2064" s="360"/>
      <c r="S2064" s="339"/>
    </row>
    <row r="2065" spans="18:19" x14ac:dyDescent="0.25">
      <c r="R2065" s="360"/>
      <c r="S2065" s="339"/>
    </row>
    <row r="2066" spans="18:19" x14ac:dyDescent="0.25">
      <c r="R2066" s="360"/>
      <c r="S2066" s="339"/>
    </row>
    <row r="2067" spans="18:19" x14ac:dyDescent="0.25">
      <c r="R2067" s="360"/>
      <c r="S2067" s="339"/>
    </row>
    <row r="2068" spans="18:19" x14ac:dyDescent="0.25">
      <c r="R2068" s="360"/>
      <c r="S2068" s="339"/>
    </row>
    <row r="2069" spans="18:19" x14ac:dyDescent="0.25">
      <c r="R2069" s="360"/>
      <c r="S2069" s="339"/>
    </row>
    <row r="2070" spans="18:19" x14ac:dyDescent="0.25">
      <c r="R2070" s="360"/>
      <c r="S2070" s="339"/>
    </row>
    <row r="2071" spans="18:19" x14ac:dyDescent="0.25">
      <c r="R2071" s="360"/>
      <c r="S2071" s="339"/>
    </row>
    <row r="2072" spans="18:19" x14ac:dyDescent="0.25">
      <c r="R2072" s="360"/>
      <c r="S2072" s="339"/>
    </row>
    <row r="2073" spans="18:19" x14ac:dyDescent="0.25">
      <c r="R2073" s="360"/>
      <c r="S2073" s="339"/>
    </row>
    <row r="2074" spans="18:19" x14ac:dyDescent="0.25">
      <c r="R2074" s="360"/>
      <c r="S2074" s="339"/>
    </row>
    <row r="2075" spans="18:19" x14ac:dyDescent="0.25">
      <c r="R2075" s="360"/>
      <c r="S2075" s="339"/>
    </row>
    <row r="2076" spans="18:19" x14ac:dyDescent="0.25">
      <c r="R2076" s="360"/>
      <c r="S2076" s="339"/>
    </row>
    <row r="2077" spans="18:19" x14ac:dyDescent="0.25">
      <c r="R2077" s="360"/>
      <c r="S2077" s="339"/>
    </row>
    <row r="2078" spans="18:19" x14ac:dyDescent="0.25">
      <c r="R2078" s="360"/>
      <c r="S2078" s="339"/>
    </row>
    <row r="2079" spans="18:19" x14ac:dyDescent="0.25">
      <c r="R2079" s="360"/>
      <c r="S2079" s="339"/>
    </row>
    <row r="2080" spans="18:19" x14ac:dyDescent="0.25">
      <c r="R2080" s="360"/>
      <c r="S2080" s="339"/>
    </row>
    <row r="2081" spans="18:19" x14ac:dyDescent="0.25">
      <c r="R2081" s="360"/>
      <c r="S2081" s="339"/>
    </row>
    <row r="2082" spans="18:19" x14ac:dyDescent="0.25">
      <c r="R2082" s="360"/>
      <c r="S2082" s="339"/>
    </row>
    <row r="2083" spans="18:19" x14ac:dyDescent="0.25">
      <c r="R2083" s="360"/>
      <c r="S2083" s="339"/>
    </row>
    <row r="2084" spans="18:19" x14ac:dyDescent="0.25">
      <c r="R2084" s="360"/>
      <c r="S2084" s="339"/>
    </row>
    <row r="2085" spans="18:19" x14ac:dyDescent="0.25">
      <c r="R2085" s="360"/>
      <c r="S2085" s="339"/>
    </row>
    <row r="2086" spans="18:19" x14ac:dyDescent="0.25">
      <c r="R2086" s="360"/>
      <c r="S2086" s="339"/>
    </row>
    <row r="2087" spans="18:19" x14ac:dyDescent="0.25">
      <c r="R2087" s="360"/>
      <c r="S2087" s="339"/>
    </row>
    <row r="2088" spans="18:19" x14ac:dyDescent="0.25">
      <c r="R2088" s="360"/>
      <c r="S2088" s="339"/>
    </row>
    <row r="2089" spans="18:19" x14ac:dyDescent="0.25">
      <c r="R2089" s="360"/>
      <c r="S2089" s="339"/>
    </row>
    <row r="2090" spans="18:19" x14ac:dyDescent="0.25">
      <c r="R2090" s="360"/>
      <c r="S2090" s="339"/>
    </row>
    <row r="2091" spans="18:19" x14ac:dyDescent="0.25">
      <c r="R2091" s="360"/>
      <c r="S2091" s="339"/>
    </row>
    <row r="2092" spans="18:19" x14ac:dyDescent="0.25">
      <c r="R2092" s="360"/>
      <c r="S2092" s="339"/>
    </row>
    <row r="2093" spans="18:19" x14ac:dyDescent="0.25">
      <c r="R2093" s="360"/>
      <c r="S2093" s="339"/>
    </row>
    <row r="2094" spans="18:19" x14ac:dyDescent="0.25">
      <c r="R2094" s="360"/>
      <c r="S2094" s="339"/>
    </row>
    <row r="2095" spans="18:19" x14ac:dyDescent="0.25">
      <c r="R2095" s="360"/>
      <c r="S2095" s="339"/>
    </row>
    <row r="2096" spans="18:19" x14ac:dyDescent="0.25">
      <c r="R2096" s="360"/>
      <c r="S2096" s="339"/>
    </row>
    <row r="2097" spans="18:19" x14ac:dyDescent="0.25">
      <c r="R2097" s="360"/>
      <c r="S2097" s="339"/>
    </row>
    <row r="2098" spans="18:19" x14ac:dyDescent="0.25">
      <c r="R2098" s="360"/>
      <c r="S2098" s="339"/>
    </row>
    <row r="2099" spans="18:19" x14ac:dyDescent="0.25">
      <c r="R2099" s="360"/>
      <c r="S2099" s="339"/>
    </row>
    <row r="2100" spans="18:19" x14ac:dyDescent="0.25">
      <c r="R2100" s="360"/>
      <c r="S2100" s="339"/>
    </row>
    <row r="2101" spans="18:19" x14ac:dyDescent="0.25">
      <c r="R2101" s="360"/>
      <c r="S2101" s="339"/>
    </row>
    <row r="2102" spans="18:19" x14ac:dyDescent="0.25">
      <c r="R2102" s="360"/>
      <c r="S2102" s="339"/>
    </row>
    <row r="2103" spans="18:19" x14ac:dyDescent="0.25">
      <c r="R2103" s="360"/>
      <c r="S2103" s="339"/>
    </row>
    <row r="2104" spans="18:19" x14ac:dyDescent="0.25">
      <c r="R2104" s="360"/>
      <c r="S2104" s="339"/>
    </row>
    <row r="2105" spans="18:19" x14ac:dyDescent="0.25">
      <c r="R2105" s="360"/>
      <c r="S2105" s="339"/>
    </row>
    <row r="2106" spans="18:19" x14ac:dyDescent="0.25">
      <c r="R2106" s="360"/>
      <c r="S2106" s="339"/>
    </row>
    <row r="2107" spans="18:19" x14ac:dyDescent="0.25">
      <c r="R2107" s="360"/>
      <c r="S2107" s="339"/>
    </row>
    <row r="2108" spans="18:19" x14ac:dyDescent="0.25">
      <c r="R2108" s="360"/>
      <c r="S2108" s="339"/>
    </row>
    <row r="2109" spans="18:19" x14ac:dyDescent="0.25">
      <c r="R2109" s="360"/>
      <c r="S2109" s="339"/>
    </row>
    <row r="2110" spans="18:19" x14ac:dyDescent="0.25">
      <c r="R2110" s="360"/>
      <c r="S2110" s="339"/>
    </row>
    <row r="2111" spans="18:19" x14ac:dyDescent="0.25">
      <c r="R2111" s="360"/>
      <c r="S2111" s="339"/>
    </row>
    <row r="2112" spans="18:19" x14ac:dyDescent="0.25">
      <c r="R2112" s="360"/>
      <c r="S2112" s="339"/>
    </row>
    <row r="2113" spans="18:19" x14ac:dyDescent="0.25">
      <c r="R2113" s="360"/>
      <c r="S2113" s="339"/>
    </row>
    <row r="2114" spans="18:19" x14ac:dyDescent="0.25">
      <c r="R2114" s="360"/>
      <c r="S2114" s="339"/>
    </row>
    <row r="2115" spans="18:19" x14ac:dyDescent="0.25">
      <c r="R2115" s="360"/>
      <c r="S2115" s="339"/>
    </row>
    <row r="2116" spans="18:19" x14ac:dyDescent="0.25">
      <c r="R2116" s="360"/>
      <c r="S2116" s="339"/>
    </row>
    <row r="2117" spans="18:19" x14ac:dyDescent="0.25">
      <c r="R2117" s="360"/>
      <c r="S2117" s="339"/>
    </row>
    <row r="2118" spans="18:19" x14ac:dyDescent="0.25">
      <c r="R2118" s="360"/>
      <c r="S2118" s="339"/>
    </row>
    <row r="2119" spans="18:19" x14ac:dyDescent="0.25">
      <c r="R2119" s="360"/>
      <c r="S2119" s="339"/>
    </row>
    <row r="2120" spans="18:19" x14ac:dyDescent="0.25">
      <c r="R2120" s="360"/>
      <c r="S2120" s="339"/>
    </row>
    <row r="2121" spans="18:19" x14ac:dyDescent="0.25">
      <c r="R2121" s="360"/>
      <c r="S2121" s="339"/>
    </row>
    <row r="2122" spans="18:19" x14ac:dyDescent="0.25">
      <c r="R2122" s="360"/>
      <c r="S2122" s="339"/>
    </row>
    <row r="2123" spans="18:19" x14ac:dyDescent="0.25">
      <c r="R2123" s="360"/>
      <c r="S2123" s="339"/>
    </row>
    <row r="2124" spans="18:19" x14ac:dyDescent="0.25">
      <c r="R2124" s="360"/>
      <c r="S2124" s="339"/>
    </row>
    <row r="2125" spans="18:19" x14ac:dyDescent="0.25">
      <c r="R2125" s="360"/>
      <c r="S2125" s="339"/>
    </row>
    <row r="2126" spans="18:19" x14ac:dyDescent="0.25">
      <c r="R2126" s="360"/>
      <c r="S2126" s="339"/>
    </row>
    <row r="2127" spans="18:19" x14ac:dyDescent="0.25">
      <c r="R2127" s="360"/>
      <c r="S2127" s="339"/>
    </row>
    <row r="2128" spans="18:19" x14ac:dyDescent="0.25">
      <c r="R2128" s="360"/>
      <c r="S2128" s="339"/>
    </row>
    <row r="2129" spans="18:19" x14ac:dyDescent="0.25">
      <c r="R2129" s="360"/>
      <c r="S2129" s="339"/>
    </row>
    <row r="2130" spans="18:19" x14ac:dyDescent="0.25">
      <c r="R2130" s="360"/>
      <c r="S2130" s="339"/>
    </row>
    <row r="2131" spans="18:19" x14ac:dyDescent="0.25">
      <c r="R2131" s="360"/>
      <c r="S2131" s="339"/>
    </row>
    <row r="2132" spans="18:19" x14ac:dyDescent="0.25">
      <c r="R2132" s="360"/>
      <c r="S2132" s="339"/>
    </row>
    <row r="2133" spans="18:19" x14ac:dyDescent="0.25">
      <c r="R2133" s="360"/>
      <c r="S2133" s="339"/>
    </row>
    <row r="2134" spans="18:19" x14ac:dyDescent="0.25">
      <c r="R2134" s="360"/>
      <c r="S2134" s="339"/>
    </row>
    <row r="2135" spans="18:19" x14ac:dyDescent="0.25">
      <c r="R2135" s="360"/>
      <c r="S2135" s="339"/>
    </row>
    <row r="2136" spans="18:19" x14ac:dyDescent="0.25">
      <c r="R2136" s="360"/>
      <c r="S2136" s="339"/>
    </row>
    <row r="2137" spans="18:19" x14ac:dyDescent="0.25">
      <c r="R2137" s="360"/>
      <c r="S2137" s="339"/>
    </row>
    <row r="2138" spans="18:19" x14ac:dyDescent="0.25">
      <c r="R2138" s="360"/>
      <c r="S2138" s="339"/>
    </row>
    <row r="2139" spans="18:19" x14ac:dyDescent="0.25">
      <c r="R2139" s="360"/>
      <c r="S2139" s="339"/>
    </row>
    <row r="2140" spans="18:19" x14ac:dyDescent="0.25">
      <c r="R2140" s="360"/>
      <c r="S2140" s="339"/>
    </row>
    <row r="2141" spans="18:19" x14ac:dyDescent="0.25">
      <c r="R2141" s="360"/>
      <c r="S2141" s="339"/>
    </row>
    <row r="2142" spans="18:19" x14ac:dyDescent="0.25">
      <c r="R2142" s="360"/>
      <c r="S2142" s="339"/>
    </row>
    <row r="2143" spans="18:19" x14ac:dyDescent="0.25">
      <c r="R2143" s="360"/>
      <c r="S2143" s="339"/>
    </row>
    <row r="2144" spans="18:19" x14ac:dyDescent="0.25">
      <c r="R2144" s="360"/>
      <c r="S2144" s="339"/>
    </row>
    <row r="2145" spans="18:19" x14ac:dyDescent="0.25">
      <c r="R2145" s="360"/>
      <c r="S2145" s="339"/>
    </row>
    <row r="2146" spans="18:19" x14ac:dyDescent="0.25">
      <c r="R2146" s="360"/>
      <c r="S2146" s="339"/>
    </row>
    <row r="2147" spans="18:19" x14ac:dyDescent="0.25">
      <c r="R2147" s="360"/>
      <c r="S2147" s="339"/>
    </row>
    <row r="2148" spans="18:19" x14ac:dyDescent="0.25">
      <c r="R2148" s="360"/>
      <c r="S2148" s="339"/>
    </row>
    <row r="2149" spans="18:19" x14ac:dyDescent="0.25">
      <c r="R2149" s="360"/>
      <c r="S2149" s="339"/>
    </row>
    <row r="2150" spans="18:19" x14ac:dyDescent="0.25">
      <c r="R2150" s="360"/>
      <c r="S2150" s="339"/>
    </row>
    <row r="2151" spans="18:19" x14ac:dyDescent="0.25">
      <c r="R2151" s="360"/>
      <c r="S2151" s="339"/>
    </row>
    <row r="2152" spans="18:19" x14ac:dyDescent="0.25">
      <c r="R2152" s="360"/>
      <c r="S2152" s="339"/>
    </row>
    <row r="2153" spans="18:19" x14ac:dyDescent="0.25">
      <c r="R2153" s="360"/>
      <c r="S2153" s="339"/>
    </row>
    <row r="2154" spans="18:19" x14ac:dyDescent="0.25">
      <c r="R2154" s="360"/>
      <c r="S2154" s="339"/>
    </row>
    <row r="2155" spans="18:19" x14ac:dyDescent="0.25">
      <c r="R2155" s="360"/>
      <c r="S2155" s="339"/>
    </row>
    <row r="2156" spans="18:19" x14ac:dyDescent="0.25">
      <c r="R2156" s="360"/>
      <c r="S2156" s="339"/>
    </row>
    <row r="2157" spans="18:19" x14ac:dyDescent="0.25">
      <c r="R2157" s="360"/>
      <c r="S2157" s="339"/>
    </row>
    <row r="2158" spans="18:19" x14ac:dyDescent="0.25">
      <c r="R2158" s="360"/>
      <c r="S2158" s="339"/>
    </row>
    <row r="2159" spans="18:19" x14ac:dyDescent="0.25">
      <c r="R2159" s="360"/>
      <c r="S2159" s="339"/>
    </row>
    <row r="2160" spans="18:19" x14ac:dyDescent="0.25">
      <c r="R2160" s="360"/>
      <c r="S2160" s="339"/>
    </row>
    <row r="2161" spans="18:19" x14ac:dyDescent="0.25">
      <c r="R2161" s="360"/>
      <c r="S2161" s="339"/>
    </row>
    <row r="2162" spans="18:19" x14ac:dyDescent="0.25">
      <c r="R2162" s="360"/>
      <c r="S2162" s="339"/>
    </row>
    <row r="2163" spans="18:19" x14ac:dyDescent="0.25">
      <c r="R2163" s="360"/>
      <c r="S2163" s="339"/>
    </row>
    <row r="2164" spans="18:19" x14ac:dyDescent="0.25">
      <c r="R2164" s="360"/>
      <c r="S2164" s="339"/>
    </row>
    <row r="2165" spans="18:19" x14ac:dyDescent="0.25">
      <c r="R2165" s="360"/>
      <c r="S2165" s="339"/>
    </row>
    <row r="2166" spans="18:19" x14ac:dyDescent="0.25">
      <c r="R2166" s="360"/>
      <c r="S2166" s="339"/>
    </row>
    <row r="2167" spans="18:19" x14ac:dyDescent="0.25">
      <c r="R2167" s="360"/>
      <c r="S2167" s="339"/>
    </row>
    <row r="2168" spans="18:19" x14ac:dyDescent="0.25">
      <c r="R2168" s="360"/>
      <c r="S2168" s="339"/>
    </row>
    <row r="2169" spans="18:19" x14ac:dyDescent="0.25">
      <c r="R2169" s="360"/>
      <c r="S2169" s="339"/>
    </row>
    <row r="2170" spans="18:19" x14ac:dyDescent="0.25">
      <c r="R2170" s="360"/>
      <c r="S2170" s="339"/>
    </row>
    <row r="2171" spans="18:19" x14ac:dyDescent="0.25">
      <c r="R2171" s="360"/>
      <c r="S2171" s="339"/>
    </row>
    <row r="2172" spans="18:19" x14ac:dyDescent="0.25">
      <c r="R2172" s="360"/>
      <c r="S2172" s="339"/>
    </row>
    <row r="2173" spans="18:19" x14ac:dyDescent="0.25">
      <c r="R2173" s="360"/>
      <c r="S2173" s="339"/>
    </row>
    <row r="2174" spans="18:19" x14ac:dyDescent="0.25">
      <c r="R2174" s="360"/>
      <c r="S2174" s="339"/>
    </row>
    <row r="2175" spans="18:19" x14ac:dyDescent="0.25">
      <c r="R2175" s="360"/>
      <c r="S2175" s="339"/>
    </row>
    <row r="2176" spans="18:19" x14ac:dyDescent="0.25">
      <c r="R2176" s="360"/>
      <c r="S2176" s="339"/>
    </row>
    <row r="2177" spans="18:19" x14ac:dyDescent="0.25">
      <c r="R2177" s="360"/>
      <c r="S2177" s="339"/>
    </row>
    <row r="2178" spans="18:19" x14ac:dyDescent="0.25">
      <c r="R2178" s="360"/>
      <c r="S2178" s="339"/>
    </row>
    <row r="2179" spans="18:19" x14ac:dyDescent="0.25">
      <c r="R2179" s="360"/>
      <c r="S2179" s="339"/>
    </row>
    <row r="2180" spans="18:19" x14ac:dyDescent="0.25">
      <c r="R2180" s="360"/>
      <c r="S2180" s="339"/>
    </row>
    <row r="2181" spans="18:19" x14ac:dyDescent="0.25">
      <c r="R2181" s="360"/>
      <c r="S2181" s="339"/>
    </row>
    <row r="2182" spans="18:19" x14ac:dyDescent="0.25">
      <c r="R2182" s="360"/>
      <c r="S2182" s="339"/>
    </row>
    <row r="2183" spans="18:19" x14ac:dyDescent="0.25">
      <c r="R2183" s="360"/>
      <c r="S2183" s="339"/>
    </row>
    <row r="2184" spans="18:19" x14ac:dyDescent="0.25">
      <c r="R2184" s="360"/>
      <c r="S2184" s="339"/>
    </row>
    <row r="2185" spans="18:19" x14ac:dyDescent="0.25">
      <c r="R2185" s="360"/>
      <c r="S2185" s="339"/>
    </row>
    <row r="2186" spans="18:19" x14ac:dyDescent="0.25">
      <c r="R2186" s="360"/>
      <c r="S2186" s="339"/>
    </row>
    <row r="2187" spans="18:19" x14ac:dyDescent="0.25">
      <c r="R2187" s="360"/>
      <c r="S2187" s="339"/>
    </row>
    <row r="2188" spans="18:19" x14ac:dyDescent="0.25">
      <c r="R2188" s="360"/>
      <c r="S2188" s="339"/>
    </row>
    <row r="2189" spans="18:19" x14ac:dyDescent="0.25">
      <c r="R2189" s="360"/>
      <c r="S2189" s="339"/>
    </row>
    <row r="2190" spans="18:19" x14ac:dyDescent="0.25">
      <c r="R2190" s="360"/>
      <c r="S2190" s="339"/>
    </row>
    <row r="2191" spans="18:19" x14ac:dyDescent="0.25">
      <c r="R2191" s="360"/>
      <c r="S2191" s="339"/>
    </row>
    <row r="2192" spans="18:19" x14ac:dyDescent="0.25">
      <c r="R2192" s="360"/>
      <c r="S2192" s="339"/>
    </row>
    <row r="2193" spans="18:19" x14ac:dyDescent="0.25">
      <c r="R2193" s="360"/>
      <c r="S2193" s="339"/>
    </row>
    <row r="2194" spans="18:19" x14ac:dyDescent="0.25">
      <c r="R2194" s="360"/>
      <c r="S2194" s="339"/>
    </row>
    <row r="2195" spans="18:19" x14ac:dyDescent="0.25">
      <c r="R2195" s="360"/>
      <c r="S2195" s="339"/>
    </row>
    <row r="2196" spans="18:19" x14ac:dyDescent="0.25">
      <c r="R2196" s="360"/>
      <c r="S2196" s="339"/>
    </row>
    <row r="2197" spans="18:19" x14ac:dyDescent="0.25">
      <c r="R2197" s="360"/>
      <c r="S2197" s="339"/>
    </row>
    <row r="2198" spans="18:19" x14ac:dyDescent="0.25">
      <c r="R2198" s="360"/>
      <c r="S2198" s="339"/>
    </row>
    <row r="2199" spans="18:19" x14ac:dyDescent="0.25">
      <c r="R2199" s="360"/>
      <c r="S2199" s="339"/>
    </row>
    <row r="2200" spans="18:19" x14ac:dyDescent="0.25">
      <c r="R2200" s="360"/>
      <c r="S2200" s="339"/>
    </row>
    <row r="2201" spans="18:19" x14ac:dyDescent="0.25">
      <c r="R2201" s="360"/>
      <c r="S2201" s="339"/>
    </row>
    <row r="2202" spans="18:19" x14ac:dyDescent="0.25">
      <c r="R2202" s="360"/>
      <c r="S2202" s="339"/>
    </row>
    <row r="2203" spans="18:19" x14ac:dyDescent="0.25">
      <c r="R2203" s="360"/>
      <c r="S2203" s="339"/>
    </row>
    <row r="2204" spans="18:19" x14ac:dyDescent="0.25">
      <c r="R2204" s="360"/>
      <c r="S2204" s="339"/>
    </row>
    <row r="2205" spans="18:19" x14ac:dyDescent="0.25">
      <c r="R2205" s="360"/>
      <c r="S2205" s="339"/>
    </row>
    <row r="2206" spans="18:19" x14ac:dyDescent="0.25">
      <c r="R2206" s="360"/>
      <c r="S2206" s="339"/>
    </row>
    <row r="2207" spans="18:19" x14ac:dyDescent="0.25">
      <c r="R2207" s="360"/>
      <c r="S2207" s="339"/>
    </row>
    <row r="2208" spans="18:19" x14ac:dyDescent="0.25">
      <c r="R2208" s="360"/>
      <c r="S2208" s="339"/>
    </row>
    <row r="2209" spans="18:19" x14ac:dyDescent="0.25">
      <c r="R2209" s="360"/>
      <c r="S2209" s="339"/>
    </row>
    <row r="2210" spans="18:19" x14ac:dyDescent="0.25">
      <c r="R2210" s="360"/>
      <c r="S2210" s="339"/>
    </row>
    <row r="2211" spans="18:19" x14ac:dyDescent="0.25">
      <c r="R2211" s="360"/>
      <c r="S2211" s="339"/>
    </row>
    <row r="2212" spans="18:19" x14ac:dyDescent="0.25">
      <c r="R2212" s="360"/>
      <c r="S2212" s="339"/>
    </row>
    <row r="2213" spans="18:19" x14ac:dyDescent="0.25">
      <c r="R2213" s="360"/>
      <c r="S2213" s="339"/>
    </row>
    <row r="2214" spans="18:19" x14ac:dyDescent="0.25">
      <c r="R2214" s="360"/>
      <c r="S2214" s="339"/>
    </row>
    <row r="2215" spans="18:19" x14ac:dyDescent="0.25">
      <c r="R2215" s="360"/>
      <c r="S2215" s="339"/>
    </row>
    <row r="2216" spans="18:19" x14ac:dyDescent="0.25">
      <c r="R2216" s="360"/>
      <c r="S2216" s="339"/>
    </row>
    <row r="2217" spans="18:19" x14ac:dyDescent="0.25">
      <c r="R2217" s="360"/>
      <c r="S2217" s="339"/>
    </row>
    <row r="2218" spans="18:19" x14ac:dyDescent="0.25">
      <c r="R2218" s="360"/>
      <c r="S2218" s="339"/>
    </row>
    <row r="2219" spans="18:19" x14ac:dyDescent="0.25">
      <c r="R2219" s="360"/>
      <c r="S2219" s="339"/>
    </row>
    <row r="2220" spans="18:19" x14ac:dyDescent="0.25">
      <c r="R2220" s="360"/>
      <c r="S2220" s="339"/>
    </row>
    <row r="2221" spans="18:19" x14ac:dyDescent="0.25">
      <c r="R2221" s="360"/>
      <c r="S2221" s="339"/>
    </row>
    <row r="2222" spans="18:19" x14ac:dyDescent="0.25">
      <c r="R2222" s="360"/>
      <c r="S2222" s="339"/>
    </row>
    <row r="2223" spans="18:19" x14ac:dyDescent="0.25">
      <c r="R2223" s="360"/>
      <c r="S2223" s="339"/>
    </row>
    <row r="2224" spans="18:19" x14ac:dyDescent="0.25">
      <c r="R2224" s="360"/>
      <c r="S2224" s="339"/>
    </row>
    <row r="2225" spans="18:19" x14ac:dyDescent="0.25">
      <c r="R2225" s="360"/>
      <c r="S2225" s="339"/>
    </row>
    <row r="2226" spans="18:19" x14ac:dyDescent="0.25">
      <c r="R2226" s="360"/>
      <c r="S2226" s="339"/>
    </row>
    <row r="2227" spans="18:19" x14ac:dyDescent="0.25">
      <c r="R2227" s="360"/>
      <c r="S2227" s="339"/>
    </row>
    <row r="2228" spans="18:19" x14ac:dyDescent="0.25">
      <c r="R2228" s="360"/>
      <c r="S2228" s="339"/>
    </row>
    <row r="2229" spans="18:19" x14ac:dyDescent="0.25">
      <c r="R2229" s="360"/>
      <c r="S2229" s="339"/>
    </row>
    <row r="2230" spans="18:19" x14ac:dyDescent="0.25">
      <c r="R2230" s="360"/>
      <c r="S2230" s="339"/>
    </row>
    <row r="2231" spans="18:19" x14ac:dyDescent="0.25">
      <c r="R2231" s="360"/>
      <c r="S2231" s="339"/>
    </row>
    <row r="2232" spans="18:19" x14ac:dyDescent="0.25">
      <c r="R2232" s="360"/>
      <c r="S2232" s="339"/>
    </row>
    <row r="2233" spans="18:19" x14ac:dyDescent="0.25">
      <c r="R2233" s="360"/>
      <c r="S2233" s="339"/>
    </row>
    <row r="2234" spans="18:19" x14ac:dyDescent="0.25">
      <c r="R2234" s="360"/>
      <c r="S2234" s="339"/>
    </row>
    <row r="2235" spans="18:19" x14ac:dyDescent="0.25">
      <c r="R2235" s="360"/>
      <c r="S2235" s="339"/>
    </row>
    <row r="2236" spans="18:19" x14ac:dyDescent="0.25">
      <c r="R2236" s="360"/>
      <c r="S2236" s="339"/>
    </row>
    <row r="2237" spans="18:19" x14ac:dyDescent="0.25">
      <c r="R2237" s="360"/>
      <c r="S2237" s="339"/>
    </row>
    <row r="2238" spans="18:19" x14ac:dyDescent="0.25">
      <c r="R2238" s="360"/>
      <c r="S2238" s="339"/>
    </row>
    <row r="2239" spans="18:19" x14ac:dyDescent="0.25">
      <c r="R2239" s="360"/>
      <c r="S2239" s="339"/>
    </row>
    <row r="2240" spans="18:19" x14ac:dyDescent="0.25">
      <c r="R2240" s="360"/>
      <c r="S2240" s="339"/>
    </row>
    <row r="2241" spans="18:19" x14ac:dyDescent="0.25">
      <c r="R2241" s="360"/>
      <c r="S2241" s="339"/>
    </row>
    <row r="2242" spans="18:19" x14ac:dyDescent="0.25">
      <c r="R2242" s="360"/>
      <c r="S2242" s="339"/>
    </row>
    <row r="2243" spans="18:19" x14ac:dyDescent="0.25">
      <c r="R2243" s="360"/>
      <c r="S2243" s="339"/>
    </row>
    <row r="2244" spans="18:19" x14ac:dyDescent="0.25">
      <c r="R2244" s="360"/>
      <c r="S2244" s="339"/>
    </row>
    <row r="2245" spans="18:19" x14ac:dyDescent="0.25">
      <c r="R2245" s="360"/>
      <c r="S2245" s="339"/>
    </row>
    <row r="2246" spans="18:19" x14ac:dyDescent="0.25">
      <c r="R2246" s="360"/>
      <c r="S2246" s="339"/>
    </row>
    <row r="2247" spans="18:19" x14ac:dyDescent="0.25">
      <c r="R2247" s="360"/>
      <c r="S2247" s="339"/>
    </row>
    <row r="2248" spans="18:19" x14ac:dyDescent="0.25">
      <c r="R2248" s="360"/>
      <c r="S2248" s="339"/>
    </row>
    <row r="2249" spans="18:19" x14ac:dyDescent="0.25">
      <c r="R2249" s="360"/>
      <c r="S2249" s="339"/>
    </row>
    <row r="2250" spans="18:19" x14ac:dyDescent="0.25">
      <c r="R2250" s="360"/>
      <c r="S2250" s="339"/>
    </row>
    <row r="2251" spans="18:19" x14ac:dyDescent="0.25">
      <c r="R2251" s="360"/>
      <c r="S2251" s="339"/>
    </row>
    <row r="2252" spans="18:19" x14ac:dyDescent="0.25">
      <c r="R2252" s="360"/>
      <c r="S2252" s="339"/>
    </row>
    <row r="2253" spans="18:19" x14ac:dyDescent="0.25">
      <c r="R2253" s="360"/>
      <c r="S2253" s="339"/>
    </row>
    <row r="2254" spans="18:19" x14ac:dyDescent="0.25">
      <c r="R2254" s="360"/>
      <c r="S2254" s="339"/>
    </row>
    <row r="2255" spans="18:19" x14ac:dyDescent="0.25">
      <c r="R2255" s="360"/>
      <c r="S2255" s="339"/>
    </row>
    <row r="2256" spans="18:19" x14ac:dyDescent="0.25">
      <c r="R2256" s="360"/>
      <c r="S2256" s="339"/>
    </row>
    <row r="2257" spans="18:19" x14ac:dyDescent="0.25">
      <c r="R2257" s="360"/>
      <c r="S2257" s="339"/>
    </row>
    <row r="2258" spans="18:19" x14ac:dyDescent="0.25">
      <c r="R2258" s="360"/>
      <c r="S2258" s="339"/>
    </row>
    <row r="2259" spans="18:19" x14ac:dyDescent="0.25">
      <c r="R2259" s="360"/>
      <c r="S2259" s="339"/>
    </row>
    <row r="2260" spans="18:19" x14ac:dyDescent="0.25">
      <c r="R2260" s="360"/>
      <c r="S2260" s="339"/>
    </row>
    <row r="2261" spans="18:19" x14ac:dyDescent="0.25">
      <c r="R2261" s="360"/>
      <c r="S2261" s="339"/>
    </row>
    <row r="2262" spans="18:19" x14ac:dyDescent="0.25">
      <c r="R2262" s="360"/>
      <c r="S2262" s="339"/>
    </row>
    <row r="2263" spans="18:19" x14ac:dyDescent="0.25">
      <c r="R2263" s="360"/>
      <c r="S2263" s="339"/>
    </row>
    <row r="2264" spans="18:19" x14ac:dyDescent="0.25">
      <c r="R2264" s="360"/>
      <c r="S2264" s="339"/>
    </row>
    <row r="2265" spans="18:19" x14ac:dyDescent="0.25">
      <c r="R2265" s="360"/>
      <c r="S2265" s="339"/>
    </row>
    <row r="2266" spans="18:19" x14ac:dyDescent="0.25">
      <c r="R2266" s="360"/>
      <c r="S2266" s="339"/>
    </row>
    <row r="2267" spans="18:19" x14ac:dyDescent="0.25">
      <c r="R2267" s="360"/>
      <c r="S2267" s="339"/>
    </row>
    <row r="2268" spans="18:19" x14ac:dyDescent="0.25">
      <c r="R2268" s="360"/>
      <c r="S2268" s="339"/>
    </row>
    <row r="2269" spans="18:19" x14ac:dyDescent="0.25">
      <c r="R2269" s="360"/>
      <c r="S2269" s="339"/>
    </row>
    <row r="2270" spans="18:19" x14ac:dyDescent="0.25">
      <c r="R2270" s="360"/>
      <c r="S2270" s="339"/>
    </row>
    <row r="2271" spans="18:19" x14ac:dyDescent="0.25">
      <c r="R2271" s="360"/>
      <c r="S2271" s="339"/>
    </row>
    <row r="2272" spans="18:19" x14ac:dyDescent="0.25">
      <c r="R2272" s="360"/>
      <c r="S2272" s="339"/>
    </row>
    <row r="2273" spans="18:19" x14ac:dyDescent="0.25">
      <c r="R2273" s="360"/>
      <c r="S2273" s="339"/>
    </row>
    <row r="2274" spans="18:19" x14ac:dyDescent="0.25">
      <c r="R2274" s="360"/>
      <c r="S2274" s="339"/>
    </row>
    <row r="2275" spans="18:19" x14ac:dyDescent="0.25">
      <c r="R2275" s="360"/>
      <c r="S2275" s="339"/>
    </row>
    <row r="2276" spans="18:19" x14ac:dyDescent="0.25">
      <c r="R2276" s="360"/>
      <c r="S2276" s="339"/>
    </row>
    <row r="2277" spans="18:19" x14ac:dyDescent="0.25">
      <c r="R2277" s="360"/>
      <c r="S2277" s="339"/>
    </row>
    <row r="2278" spans="18:19" x14ac:dyDescent="0.25">
      <c r="R2278" s="360"/>
      <c r="S2278" s="339"/>
    </row>
    <row r="2279" spans="18:19" x14ac:dyDescent="0.25">
      <c r="R2279" s="360"/>
      <c r="S2279" s="339"/>
    </row>
    <row r="2280" spans="18:19" x14ac:dyDescent="0.25">
      <c r="R2280" s="360"/>
      <c r="S2280" s="339"/>
    </row>
    <row r="2281" spans="18:19" x14ac:dyDescent="0.25">
      <c r="R2281" s="360"/>
      <c r="S2281" s="339"/>
    </row>
    <row r="2282" spans="18:19" x14ac:dyDescent="0.25">
      <c r="R2282" s="360"/>
      <c r="S2282" s="339"/>
    </row>
    <row r="2283" spans="18:19" x14ac:dyDescent="0.25">
      <c r="R2283" s="360"/>
      <c r="S2283" s="339"/>
    </row>
    <row r="2284" spans="18:19" x14ac:dyDescent="0.25">
      <c r="R2284" s="360"/>
      <c r="S2284" s="339"/>
    </row>
    <row r="2285" spans="18:19" x14ac:dyDescent="0.25">
      <c r="R2285" s="360"/>
      <c r="S2285" s="339"/>
    </row>
    <row r="2286" spans="18:19" x14ac:dyDescent="0.25">
      <c r="R2286" s="360"/>
      <c r="S2286" s="339"/>
    </row>
    <row r="2287" spans="18:19" x14ac:dyDescent="0.25">
      <c r="R2287" s="360"/>
      <c r="S2287" s="339"/>
    </row>
    <row r="2288" spans="18:19" x14ac:dyDescent="0.25">
      <c r="R2288" s="360"/>
      <c r="S2288" s="339"/>
    </row>
    <row r="2289" spans="18:19" x14ac:dyDescent="0.25">
      <c r="R2289" s="360"/>
      <c r="S2289" s="339"/>
    </row>
    <row r="2290" spans="18:19" x14ac:dyDescent="0.25">
      <c r="R2290" s="360"/>
      <c r="S2290" s="339"/>
    </row>
    <row r="2291" spans="18:19" x14ac:dyDescent="0.25">
      <c r="R2291" s="360"/>
      <c r="S2291" s="339"/>
    </row>
    <row r="2292" spans="18:19" x14ac:dyDescent="0.25">
      <c r="R2292" s="360"/>
      <c r="S2292" s="339"/>
    </row>
    <row r="2293" spans="18:19" x14ac:dyDescent="0.25">
      <c r="R2293" s="360"/>
      <c r="S2293" s="339"/>
    </row>
    <row r="2294" spans="18:19" x14ac:dyDescent="0.25">
      <c r="R2294" s="360"/>
      <c r="S2294" s="339"/>
    </row>
    <row r="2295" spans="18:19" x14ac:dyDescent="0.25">
      <c r="R2295" s="360"/>
      <c r="S2295" s="339"/>
    </row>
    <row r="2296" spans="18:19" x14ac:dyDescent="0.25">
      <c r="R2296" s="360"/>
      <c r="S2296" s="339"/>
    </row>
    <row r="2297" spans="18:19" x14ac:dyDescent="0.25">
      <c r="R2297" s="360"/>
      <c r="S2297" s="339"/>
    </row>
    <row r="2298" spans="18:19" x14ac:dyDescent="0.25">
      <c r="R2298" s="360"/>
      <c r="S2298" s="339"/>
    </row>
    <row r="2299" spans="18:19" x14ac:dyDescent="0.25">
      <c r="R2299" s="360"/>
      <c r="S2299" s="339"/>
    </row>
    <row r="2300" spans="18:19" x14ac:dyDescent="0.25">
      <c r="R2300" s="360"/>
      <c r="S2300" s="339"/>
    </row>
    <row r="2301" spans="18:19" x14ac:dyDescent="0.25">
      <c r="R2301" s="360"/>
      <c r="S2301" s="339"/>
    </row>
    <row r="2302" spans="18:19" x14ac:dyDescent="0.25">
      <c r="R2302" s="360"/>
      <c r="S2302" s="339"/>
    </row>
    <row r="2303" spans="18:19" x14ac:dyDescent="0.25">
      <c r="R2303" s="360"/>
      <c r="S2303" s="339"/>
    </row>
    <row r="2304" spans="18:19" x14ac:dyDescent="0.25">
      <c r="R2304" s="360"/>
      <c r="S2304" s="339"/>
    </row>
    <row r="2305" spans="18:19" x14ac:dyDescent="0.25">
      <c r="R2305" s="360"/>
      <c r="S2305" s="339"/>
    </row>
    <row r="2306" spans="18:19" x14ac:dyDescent="0.25">
      <c r="R2306" s="360"/>
      <c r="S2306" s="339"/>
    </row>
    <row r="2307" spans="18:19" x14ac:dyDescent="0.25">
      <c r="R2307" s="360"/>
      <c r="S2307" s="339"/>
    </row>
    <row r="2308" spans="18:19" x14ac:dyDescent="0.25">
      <c r="R2308" s="360"/>
      <c r="S2308" s="339"/>
    </row>
    <row r="2309" spans="18:19" x14ac:dyDescent="0.25">
      <c r="R2309" s="360"/>
      <c r="S2309" s="339"/>
    </row>
    <row r="2310" spans="18:19" x14ac:dyDescent="0.25">
      <c r="R2310" s="360"/>
      <c r="S2310" s="339"/>
    </row>
    <row r="2311" spans="18:19" x14ac:dyDescent="0.25">
      <c r="R2311" s="360"/>
      <c r="S2311" s="339"/>
    </row>
    <row r="2312" spans="18:19" x14ac:dyDescent="0.25">
      <c r="R2312" s="360"/>
      <c r="S2312" s="339"/>
    </row>
    <row r="2313" spans="18:19" x14ac:dyDescent="0.25">
      <c r="R2313" s="360"/>
      <c r="S2313" s="339"/>
    </row>
    <row r="2314" spans="18:19" x14ac:dyDescent="0.25">
      <c r="R2314" s="360"/>
      <c r="S2314" s="339"/>
    </row>
    <row r="2315" spans="18:19" x14ac:dyDescent="0.25">
      <c r="R2315" s="360"/>
      <c r="S2315" s="339"/>
    </row>
    <row r="2316" spans="18:19" x14ac:dyDescent="0.25">
      <c r="R2316" s="360"/>
      <c r="S2316" s="339"/>
    </row>
    <row r="2317" spans="18:19" x14ac:dyDescent="0.25">
      <c r="R2317" s="360"/>
      <c r="S2317" s="339"/>
    </row>
    <row r="2318" spans="18:19" x14ac:dyDescent="0.25">
      <c r="R2318" s="360"/>
      <c r="S2318" s="339"/>
    </row>
    <row r="2319" spans="18:19" x14ac:dyDescent="0.25">
      <c r="R2319" s="360"/>
      <c r="S2319" s="339"/>
    </row>
    <row r="2320" spans="18:19" x14ac:dyDescent="0.25">
      <c r="R2320" s="360"/>
      <c r="S2320" s="339"/>
    </row>
    <row r="2321" spans="18:19" x14ac:dyDescent="0.25">
      <c r="R2321" s="360"/>
      <c r="S2321" s="339"/>
    </row>
    <row r="2322" spans="18:19" x14ac:dyDescent="0.25">
      <c r="R2322" s="360"/>
      <c r="S2322" s="339"/>
    </row>
    <row r="2323" spans="18:19" x14ac:dyDescent="0.25">
      <c r="R2323" s="360"/>
      <c r="S2323" s="339"/>
    </row>
    <row r="2324" spans="18:19" x14ac:dyDescent="0.25">
      <c r="R2324" s="360"/>
      <c r="S2324" s="339"/>
    </row>
    <row r="2325" spans="18:19" x14ac:dyDescent="0.25">
      <c r="R2325" s="360"/>
      <c r="S2325" s="339"/>
    </row>
    <row r="2326" spans="18:19" x14ac:dyDescent="0.25">
      <c r="R2326" s="360"/>
      <c r="S2326" s="339"/>
    </row>
    <row r="2327" spans="18:19" x14ac:dyDescent="0.25">
      <c r="R2327" s="360"/>
      <c r="S2327" s="339"/>
    </row>
    <row r="2328" spans="18:19" x14ac:dyDescent="0.25">
      <c r="R2328" s="360"/>
      <c r="S2328" s="339"/>
    </row>
    <row r="2329" spans="18:19" x14ac:dyDescent="0.25">
      <c r="R2329" s="360"/>
      <c r="S2329" s="339"/>
    </row>
    <row r="2330" spans="18:19" x14ac:dyDescent="0.25">
      <c r="R2330" s="360"/>
      <c r="S2330" s="339"/>
    </row>
    <row r="2331" spans="18:19" x14ac:dyDescent="0.25">
      <c r="R2331" s="360"/>
      <c r="S2331" s="339"/>
    </row>
    <row r="2332" spans="18:19" x14ac:dyDescent="0.25">
      <c r="R2332" s="360"/>
      <c r="S2332" s="339"/>
    </row>
    <row r="2333" spans="18:19" x14ac:dyDescent="0.25">
      <c r="R2333" s="360"/>
      <c r="S2333" s="339"/>
    </row>
    <row r="2334" spans="18:19" x14ac:dyDescent="0.25">
      <c r="R2334" s="360"/>
      <c r="S2334" s="339"/>
    </row>
    <row r="2335" spans="18:19" x14ac:dyDescent="0.25">
      <c r="R2335" s="360"/>
      <c r="S2335" s="339"/>
    </row>
    <row r="2336" spans="18:19" x14ac:dyDescent="0.25">
      <c r="R2336" s="360"/>
      <c r="S2336" s="339"/>
    </row>
    <row r="2337" spans="18:19" x14ac:dyDescent="0.25">
      <c r="R2337" s="360"/>
      <c r="S2337" s="339"/>
    </row>
    <row r="2338" spans="18:19" x14ac:dyDescent="0.25">
      <c r="R2338" s="360"/>
      <c r="S2338" s="339"/>
    </row>
    <row r="2339" spans="18:19" x14ac:dyDescent="0.25">
      <c r="R2339" s="360"/>
      <c r="S2339" s="339"/>
    </row>
    <row r="2340" spans="18:19" x14ac:dyDescent="0.25">
      <c r="R2340" s="360"/>
      <c r="S2340" s="339"/>
    </row>
    <row r="2341" spans="18:19" x14ac:dyDescent="0.25">
      <c r="R2341" s="360"/>
      <c r="S2341" s="339"/>
    </row>
    <row r="2342" spans="18:19" x14ac:dyDescent="0.25">
      <c r="R2342" s="360"/>
      <c r="S2342" s="339"/>
    </row>
    <row r="2343" spans="18:19" x14ac:dyDescent="0.25">
      <c r="R2343" s="360"/>
      <c r="S2343" s="339"/>
    </row>
    <row r="2344" spans="18:19" x14ac:dyDescent="0.25">
      <c r="R2344" s="360"/>
      <c r="S2344" s="339"/>
    </row>
    <row r="2345" spans="18:19" x14ac:dyDescent="0.25">
      <c r="R2345" s="360"/>
      <c r="S2345" s="339"/>
    </row>
    <row r="2346" spans="18:19" x14ac:dyDescent="0.25">
      <c r="R2346" s="360"/>
      <c r="S2346" s="339"/>
    </row>
    <row r="2347" spans="18:19" x14ac:dyDescent="0.25">
      <c r="R2347" s="360"/>
      <c r="S2347" s="339"/>
    </row>
    <row r="2348" spans="18:19" x14ac:dyDescent="0.25">
      <c r="R2348" s="360"/>
      <c r="S2348" s="339"/>
    </row>
    <row r="2349" spans="18:19" x14ac:dyDescent="0.25">
      <c r="R2349" s="360"/>
      <c r="S2349" s="339"/>
    </row>
    <row r="2350" spans="18:19" x14ac:dyDescent="0.25">
      <c r="R2350" s="360"/>
      <c r="S2350" s="339"/>
    </row>
    <row r="2351" spans="18:19" x14ac:dyDescent="0.25">
      <c r="R2351" s="360"/>
      <c r="S2351" s="339"/>
    </row>
    <row r="2352" spans="18:19" x14ac:dyDescent="0.25">
      <c r="R2352" s="360"/>
      <c r="S2352" s="339"/>
    </row>
    <row r="2353" spans="18:19" x14ac:dyDescent="0.25">
      <c r="R2353" s="360"/>
      <c r="S2353" s="339"/>
    </row>
    <row r="2354" spans="18:19" x14ac:dyDescent="0.25">
      <c r="R2354" s="360"/>
      <c r="S2354" s="339"/>
    </row>
    <row r="2355" spans="18:19" x14ac:dyDescent="0.25">
      <c r="R2355" s="360"/>
      <c r="S2355" s="339"/>
    </row>
    <row r="2356" spans="18:19" x14ac:dyDescent="0.25">
      <c r="R2356" s="360"/>
      <c r="S2356" s="339"/>
    </row>
    <row r="2357" spans="18:19" x14ac:dyDescent="0.25">
      <c r="R2357" s="360"/>
      <c r="S2357" s="339"/>
    </row>
    <row r="2358" spans="18:19" x14ac:dyDescent="0.25">
      <c r="R2358" s="360"/>
      <c r="S2358" s="339"/>
    </row>
    <row r="2359" spans="18:19" x14ac:dyDescent="0.25">
      <c r="R2359" s="360"/>
      <c r="S2359" s="339"/>
    </row>
    <row r="2360" spans="18:19" x14ac:dyDescent="0.25">
      <c r="R2360" s="360"/>
      <c r="S2360" s="339"/>
    </row>
    <row r="2361" spans="18:19" x14ac:dyDescent="0.25">
      <c r="R2361" s="360"/>
      <c r="S2361" s="339"/>
    </row>
    <row r="2362" spans="18:19" x14ac:dyDescent="0.25">
      <c r="R2362" s="360"/>
      <c r="S2362" s="339"/>
    </row>
    <row r="2363" spans="18:19" x14ac:dyDescent="0.25">
      <c r="R2363" s="360"/>
      <c r="S2363" s="339"/>
    </row>
    <row r="2364" spans="18:19" x14ac:dyDescent="0.25">
      <c r="R2364" s="360"/>
      <c r="S2364" s="339"/>
    </row>
    <row r="2365" spans="18:19" x14ac:dyDescent="0.25">
      <c r="R2365" s="360"/>
      <c r="S2365" s="339"/>
    </row>
    <row r="2366" spans="18:19" x14ac:dyDescent="0.25">
      <c r="R2366" s="360"/>
      <c r="S2366" s="339"/>
    </row>
    <row r="2367" spans="18:19" x14ac:dyDescent="0.25">
      <c r="R2367" s="360"/>
      <c r="S2367" s="339"/>
    </row>
    <row r="2368" spans="18:19" x14ac:dyDescent="0.25">
      <c r="R2368" s="360"/>
      <c r="S2368" s="339"/>
    </row>
    <row r="2369" spans="18:19" x14ac:dyDescent="0.25">
      <c r="R2369" s="360"/>
      <c r="S2369" s="339"/>
    </row>
    <row r="2370" spans="18:19" x14ac:dyDescent="0.25">
      <c r="R2370" s="360"/>
      <c r="S2370" s="339"/>
    </row>
    <row r="2371" spans="18:19" x14ac:dyDescent="0.25">
      <c r="R2371" s="360"/>
      <c r="S2371" s="339"/>
    </row>
    <row r="2372" spans="18:19" x14ac:dyDescent="0.25">
      <c r="R2372" s="360"/>
      <c r="S2372" s="339"/>
    </row>
    <row r="2373" spans="18:19" x14ac:dyDescent="0.25">
      <c r="R2373" s="360"/>
      <c r="S2373" s="339"/>
    </row>
    <row r="2374" spans="18:19" x14ac:dyDescent="0.25">
      <c r="R2374" s="360"/>
      <c r="S2374" s="339"/>
    </row>
    <row r="2375" spans="18:19" x14ac:dyDescent="0.25">
      <c r="R2375" s="360"/>
      <c r="S2375" s="339"/>
    </row>
    <row r="2376" spans="18:19" x14ac:dyDescent="0.25">
      <c r="R2376" s="360"/>
      <c r="S2376" s="339"/>
    </row>
    <row r="2377" spans="18:19" x14ac:dyDescent="0.25">
      <c r="R2377" s="360"/>
      <c r="S2377" s="339"/>
    </row>
    <row r="2378" spans="18:19" x14ac:dyDescent="0.25">
      <c r="R2378" s="360"/>
      <c r="S2378" s="339"/>
    </row>
    <row r="2379" spans="18:19" x14ac:dyDescent="0.25">
      <c r="R2379" s="360"/>
      <c r="S2379" s="339"/>
    </row>
    <row r="2380" spans="18:19" x14ac:dyDescent="0.25">
      <c r="R2380" s="360"/>
      <c r="S2380" s="339"/>
    </row>
    <row r="2381" spans="18:19" x14ac:dyDescent="0.25">
      <c r="R2381" s="360"/>
      <c r="S2381" s="339"/>
    </row>
    <row r="2382" spans="18:19" x14ac:dyDescent="0.25">
      <c r="R2382" s="360"/>
      <c r="S2382" s="339"/>
    </row>
    <row r="2383" spans="18:19" x14ac:dyDescent="0.25">
      <c r="R2383" s="360"/>
      <c r="S2383" s="339"/>
    </row>
    <row r="2384" spans="18:19" x14ac:dyDescent="0.25">
      <c r="R2384" s="360"/>
      <c r="S2384" s="339"/>
    </row>
    <row r="2385" spans="18:19" x14ac:dyDescent="0.25">
      <c r="R2385" s="360"/>
      <c r="S2385" s="339"/>
    </row>
    <row r="2386" spans="18:19" x14ac:dyDescent="0.25">
      <c r="R2386" s="360"/>
      <c r="S2386" s="339"/>
    </row>
    <row r="2387" spans="18:19" x14ac:dyDescent="0.25">
      <c r="R2387" s="360"/>
      <c r="S2387" s="339"/>
    </row>
    <row r="2388" spans="18:19" x14ac:dyDescent="0.25">
      <c r="R2388" s="360"/>
      <c r="S2388" s="339"/>
    </row>
    <row r="2389" spans="18:19" x14ac:dyDescent="0.25">
      <c r="R2389" s="360"/>
      <c r="S2389" s="339"/>
    </row>
    <row r="2390" spans="18:19" x14ac:dyDescent="0.25">
      <c r="R2390" s="360"/>
      <c r="S2390" s="339"/>
    </row>
    <row r="2391" spans="18:19" x14ac:dyDescent="0.25">
      <c r="R2391" s="360"/>
      <c r="S2391" s="339"/>
    </row>
    <row r="2392" spans="18:19" x14ac:dyDescent="0.25">
      <c r="R2392" s="360"/>
      <c r="S2392" s="339"/>
    </row>
    <row r="2393" spans="18:19" x14ac:dyDescent="0.25">
      <c r="R2393" s="360"/>
      <c r="S2393" s="339"/>
    </row>
    <row r="2394" spans="18:19" x14ac:dyDescent="0.25">
      <c r="R2394" s="360"/>
      <c r="S2394" s="339"/>
    </row>
    <row r="2395" spans="18:19" x14ac:dyDescent="0.25">
      <c r="R2395" s="360"/>
      <c r="S2395" s="339"/>
    </row>
    <row r="2396" spans="18:19" x14ac:dyDescent="0.25">
      <c r="R2396" s="360"/>
      <c r="S2396" s="339"/>
    </row>
    <row r="2397" spans="18:19" x14ac:dyDescent="0.25">
      <c r="R2397" s="360"/>
      <c r="S2397" s="339"/>
    </row>
    <row r="2398" spans="18:19" x14ac:dyDescent="0.25">
      <c r="R2398" s="360"/>
      <c r="S2398" s="339"/>
    </row>
    <row r="2399" spans="18:19" x14ac:dyDescent="0.25">
      <c r="R2399" s="360"/>
      <c r="S2399" s="339"/>
    </row>
    <row r="2400" spans="18:19" x14ac:dyDescent="0.25">
      <c r="R2400" s="360"/>
      <c r="S2400" s="339"/>
    </row>
    <row r="2401" spans="18:19" x14ac:dyDescent="0.25">
      <c r="R2401" s="360"/>
      <c r="S2401" s="339"/>
    </row>
    <row r="2402" spans="18:19" x14ac:dyDescent="0.25">
      <c r="R2402" s="360"/>
      <c r="S2402" s="339"/>
    </row>
    <row r="2403" spans="18:19" x14ac:dyDescent="0.25">
      <c r="R2403" s="360"/>
      <c r="S2403" s="339"/>
    </row>
    <row r="2404" spans="18:19" x14ac:dyDescent="0.25">
      <c r="R2404" s="360"/>
      <c r="S2404" s="339"/>
    </row>
    <row r="2405" spans="18:19" x14ac:dyDescent="0.25">
      <c r="R2405" s="360"/>
      <c r="S2405" s="339"/>
    </row>
    <row r="2406" spans="18:19" x14ac:dyDescent="0.25">
      <c r="R2406" s="360"/>
      <c r="S2406" s="339"/>
    </row>
    <row r="2407" spans="18:19" x14ac:dyDescent="0.25">
      <c r="R2407" s="360"/>
      <c r="S2407" s="339"/>
    </row>
    <row r="2408" spans="18:19" x14ac:dyDescent="0.25">
      <c r="R2408" s="360"/>
      <c r="S2408" s="339"/>
    </row>
    <row r="2409" spans="18:19" x14ac:dyDescent="0.25">
      <c r="R2409" s="360"/>
      <c r="S2409" s="339"/>
    </row>
    <row r="2410" spans="18:19" x14ac:dyDescent="0.25">
      <c r="R2410" s="360"/>
      <c r="S2410" s="339"/>
    </row>
    <row r="2411" spans="18:19" x14ac:dyDescent="0.25">
      <c r="R2411" s="360"/>
      <c r="S2411" s="339"/>
    </row>
    <row r="2412" spans="18:19" x14ac:dyDescent="0.25">
      <c r="R2412" s="360"/>
      <c r="S2412" s="339"/>
    </row>
    <row r="2413" spans="18:19" x14ac:dyDescent="0.25">
      <c r="R2413" s="360"/>
      <c r="S2413" s="339"/>
    </row>
    <row r="2414" spans="18:19" x14ac:dyDescent="0.25">
      <c r="R2414" s="360"/>
      <c r="S2414" s="339"/>
    </row>
    <row r="2415" spans="18:19" x14ac:dyDescent="0.25">
      <c r="R2415" s="360"/>
      <c r="S2415" s="339"/>
    </row>
    <row r="2416" spans="18:19" x14ac:dyDescent="0.25">
      <c r="R2416" s="360"/>
      <c r="S2416" s="339"/>
    </row>
    <row r="2417" spans="18:19" x14ac:dyDescent="0.25">
      <c r="R2417" s="360"/>
      <c r="S2417" s="339"/>
    </row>
    <row r="2418" spans="18:19" x14ac:dyDescent="0.25">
      <c r="R2418" s="360"/>
      <c r="S2418" s="339"/>
    </row>
    <row r="2419" spans="18:19" x14ac:dyDescent="0.25">
      <c r="R2419" s="360"/>
      <c r="S2419" s="339"/>
    </row>
    <row r="2420" spans="18:19" x14ac:dyDescent="0.25">
      <c r="R2420" s="360"/>
      <c r="S2420" s="339"/>
    </row>
    <row r="2421" spans="18:19" x14ac:dyDescent="0.25">
      <c r="R2421" s="360"/>
      <c r="S2421" s="339"/>
    </row>
    <row r="2422" spans="18:19" x14ac:dyDescent="0.25">
      <c r="R2422" s="360"/>
      <c r="S2422" s="339"/>
    </row>
    <row r="2423" spans="18:19" x14ac:dyDescent="0.25">
      <c r="R2423" s="360"/>
      <c r="S2423" s="339"/>
    </row>
    <row r="2424" spans="18:19" x14ac:dyDescent="0.25">
      <c r="R2424" s="360"/>
      <c r="S2424" s="339"/>
    </row>
    <row r="2425" spans="18:19" x14ac:dyDescent="0.25">
      <c r="R2425" s="360"/>
      <c r="S2425" s="339"/>
    </row>
    <row r="2426" spans="18:19" x14ac:dyDescent="0.25">
      <c r="R2426" s="360"/>
      <c r="S2426" s="339"/>
    </row>
    <row r="2427" spans="18:19" x14ac:dyDescent="0.25">
      <c r="R2427" s="360"/>
      <c r="S2427" s="339"/>
    </row>
    <row r="2428" spans="18:19" x14ac:dyDescent="0.25">
      <c r="R2428" s="360"/>
      <c r="S2428" s="339"/>
    </row>
    <row r="2429" spans="18:19" x14ac:dyDescent="0.25">
      <c r="R2429" s="360"/>
      <c r="S2429" s="339"/>
    </row>
    <row r="2430" spans="18:19" x14ac:dyDescent="0.25">
      <c r="R2430" s="360"/>
      <c r="S2430" s="339"/>
    </row>
    <row r="2431" spans="18:19" x14ac:dyDescent="0.25">
      <c r="R2431" s="360"/>
      <c r="S2431" s="339"/>
    </row>
    <row r="2432" spans="18:19" x14ac:dyDescent="0.25">
      <c r="R2432" s="360"/>
      <c r="S2432" s="339"/>
    </row>
    <row r="2433" spans="18:19" x14ac:dyDescent="0.25">
      <c r="R2433" s="360"/>
      <c r="S2433" s="339"/>
    </row>
    <row r="2434" spans="18:19" x14ac:dyDescent="0.25">
      <c r="R2434" s="360"/>
      <c r="S2434" s="339"/>
    </row>
    <row r="2435" spans="18:19" x14ac:dyDescent="0.25">
      <c r="R2435" s="360"/>
      <c r="S2435" s="339"/>
    </row>
    <row r="2436" spans="18:19" x14ac:dyDescent="0.25">
      <c r="R2436" s="360"/>
      <c r="S2436" s="339"/>
    </row>
    <row r="2437" spans="18:19" x14ac:dyDescent="0.25">
      <c r="R2437" s="360"/>
      <c r="S2437" s="339"/>
    </row>
    <row r="2438" spans="18:19" x14ac:dyDescent="0.25">
      <c r="R2438" s="360"/>
      <c r="S2438" s="339"/>
    </row>
    <row r="2439" spans="18:19" x14ac:dyDescent="0.25">
      <c r="R2439" s="360"/>
      <c r="S2439" s="339"/>
    </row>
    <row r="2440" spans="18:19" x14ac:dyDescent="0.25">
      <c r="R2440" s="360"/>
      <c r="S2440" s="339"/>
    </row>
    <row r="2441" spans="18:19" x14ac:dyDescent="0.25">
      <c r="R2441" s="360"/>
      <c r="S2441" s="339"/>
    </row>
    <row r="2442" spans="18:19" x14ac:dyDescent="0.25">
      <c r="R2442" s="360"/>
      <c r="S2442" s="339"/>
    </row>
    <row r="2443" spans="18:19" x14ac:dyDescent="0.25">
      <c r="R2443" s="360"/>
      <c r="S2443" s="339"/>
    </row>
    <row r="2444" spans="18:19" x14ac:dyDescent="0.25">
      <c r="R2444" s="360"/>
      <c r="S2444" s="339"/>
    </row>
    <row r="2445" spans="18:19" x14ac:dyDescent="0.25">
      <c r="R2445" s="360"/>
      <c r="S2445" s="339"/>
    </row>
    <row r="2446" spans="18:19" x14ac:dyDescent="0.25">
      <c r="R2446" s="360"/>
      <c r="S2446" s="339"/>
    </row>
    <row r="2447" spans="18:19" x14ac:dyDescent="0.25">
      <c r="R2447" s="360"/>
      <c r="S2447" s="339"/>
    </row>
    <row r="2448" spans="18:19" x14ac:dyDescent="0.25">
      <c r="R2448" s="360"/>
      <c r="S2448" s="339"/>
    </row>
    <row r="2449" spans="18:19" x14ac:dyDescent="0.25">
      <c r="R2449" s="360"/>
      <c r="S2449" s="339"/>
    </row>
    <row r="2450" spans="18:19" x14ac:dyDescent="0.25">
      <c r="R2450" s="360"/>
      <c r="S2450" s="339"/>
    </row>
    <row r="2451" spans="18:19" x14ac:dyDescent="0.25">
      <c r="R2451" s="360"/>
      <c r="S2451" s="339"/>
    </row>
    <row r="2452" spans="18:19" x14ac:dyDescent="0.25">
      <c r="R2452" s="360"/>
      <c r="S2452" s="339"/>
    </row>
    <row r="2453" spans="18:19" x14ac:dyDescent="0.25">
      <c r="R2453" s="360"/>
      <c r="S2453" s="339"/>
    </row>
    <row r="2454" spans="18:19" x14ac:dyDescent="0.25">
      <c r="R2454" s="360"/>
      <c r="S2454" s="339"/>
    </row>
    <row r="2455" spans="18:19" x14ac:dyDescent="0.25">
      <c r="R2455" s="360"/>
      <c r="S2455" s="339"/>
    </row>
    <row r="2456" spans="18:19" x14ac:dyDescent="0.25">
      <c r="R2456" s="360"/>
      <c r="S2456" s="339"/>
    </row>
    <row r="2457" spans="18:19" x14ac:dyDescent="0.25">
      <c r="R2457" s="360"/>
      <c r="S2457" s="339"/>
    </row>
    <row r="2458" spans="18:19" x14ac:dyDescent="0.25">
      <c r="R2458" s="360"/>
      <c r="S2458" s="339"/>
    </row>
    <row r="2459" spans="18:19" x14ac:dyDescent="0.25">
      <c r="R2459" s="360"/>
      <c r="S2459" s="339"/>
    </row>
    <row r="2460" spans="18:19" x14ac:dyDescent="0.25">
      <c r="R2460" s="360"/>
      <c r="S2460" s="339"/>
    </row>
    <row r="2461" spans="18:19" x14ac:dyDescent="0.25">
      <c r="R2461" s="360"/>
      <c r="S2461" s="339"/>
    </row>
    <row r="2462" spans="18:19" x14ac:dyDescent="0.25">
      <c r="R2462" s="360"/>
      <c r="S2462" s="339"/>
    </row>
    <row r="2463" spans="18:19" x14ac:dyDescent="0.25">
      <c r="R2463" s="360"/>
      <c r="S2463" s="339"/>
    </row>
    <row r="2464" spans="18:19" x14ac:dyDescent="0.25">
      <c r="R2464" s="360"/>
      <c r="S2464" s="339"/>
    </row>
    <row r="2465" spans="18:19" x14ac:dyDescent="0.25">
      <c r="R2465" s="360"/>
      <c r="S2465" s="339"/>
    </row>
    <row r="2466" spans="18:19" x14ac:dyDescent="0.25">
      <c r="R2466" s="360"/>
      <c r="S2466" s="339"/>
    </row>
    <row r="2467" spans="18:19" x14ac:dyDescent="0.25">
      <c r="R2467" s="360"/>
      <c r="S2467" s="339"/>
    </row>
    <row r="2468" spans="18:19" x14ac:dyDescent="0.25">
      <c r="R2468" s="360"/>
      <c r="S2468" s="339"/>
    </row>
    <row r="2469" spans="18:19" x14ac:dyDescent="0.25">
      <c r="R2469" s="360"/>
      <c r="S2469" s="339"/>
    </row>
    <row r="2470" spans="18:19" x14ac:dyDescent="0.25">
      <c r="R2470" s="360"/>
      <c r="S2470" s="339"/>
    </row>
    <row r="2471" spans="18:19" x14ac:dyDescent="0.25">
      <c r="R2471" s="360"/>
      <c r="S2471" s="339"/>
    </row>
    <row r="2472" spans="18:19" x14ac:dyDescent="0.25">
      <c r="R2472" s="360"/>
      <c r="S2472" s="339"/>
    </row>
    <row r="2473" spans="18:19" x14ac:dyDescent="0.25">
      <c r="R2473" s="360"/>
      <c r="S2473" s="339"/>
    </row>
    <row r="2474" spans="18:19" x14ac:dyDescent="0.25">
      <c r="R2474" s="360"/>
      <c r="S2474" s="339"/>
    </row>
    <row r="2475" spans="18:19" x14ac:dyDescent="0.25">
      <c r="R2475" s="360"/>
      <c r="S2475" s="339"/>
    </row>
    <row r="2476" spans="18:19" x14ac:dyDescent="0.25">
      <c r="R2476" s="360"/>
      <c r="S2476" s="339"/>
    </row>
    <row r="2477" spans="18:19" x14ac:dyDescent="0.25">
      <c r="R2477" s="360"/>
      <c r="S2477" s="339"/>
    </row>
    <row r="2478" spans="18:19" x14ac:dyDescent="0.25">
      <c r="R2478" s="360"/>
      <c r="S2478" s="339"/>
    </row>
    <row r="2479" spans="18:19" x14ac:dyDescent="0.25">
      <c r="R2479" s="360"/>
      <c r="S2479" s="339"/>
    </row>
    <row r="2480" spans="18:19" x14ac:dyDescent="0.25">
      <c r="R2480" s="360"/>
      <c r="S2480" s="339"/>
    </row>
    <row r="2481" spans="18:19" x14ac:dyDescent="0.25">
      <c r="R2481" s="360"/>
      <c r="S2481" s="339"/>
    </row>
    <row r="2482" spans="18:19" x14ac:dyDescent="0.25">
      <c r="R2482" s="360"/>
      <c r="S2482" s="339"/>
    </row>
    <row r="2483" spans="18:19" x14ac:dyDescent="0.25">
      <c r="R2483" s="360"/>
      <c r="S2483" s="339"/>
    </row>
    <row r="2484" spans="18:19" x14ac:dyDescent="0.25">
      <c r="R2484" s="360"/>
      <c r="S2484" s="339"/>
    </row>
    <row r="2485" spans="18:19" x14ac:dyDescent="0.25">
      <c r="R2485" s="360"/>
      <c r="S2485" s="339"/>
    </row>
    <row r="2486" spans="18:19" x14ac:dyDescent="0.25">
      <c r="R2486" s="360"/>
      <c r="S2486" s="339"/>
    </row>
    <row r="2487" spans="18:19" x14ac:dyDescent="0.25">
      <c r="R2487" s="360"/>
      <c r="S2487" s="339"/>
    </row>
    <row r="2488" spans="18:19" x14ac:dyDescent="0.25">
      <c r="R2488" s="360"/>
      <c r="S2488" s="339"/>
    </row>
    <row r="2489" spans="18:19" x14ac:dyDescent="0.25">
      <c r="R2489" s="360"/>
      <c r="S2489" s="339"/>
    </row>
    <row r="2490" spans="18:19" x14ac:dyDescent="0.25">
      <c r="R2490" s="360"/>
      <c r="S2490" s="339"/>
    </row>
    <row r="2491" spans="18:19" x14ac:dyDescent="0.25">
      <c r="R2491" s="360"/>
      <c r="S2491" s="339"/>
    </row>
    <row r="2492" spans="18:19" x14ac:dyDescent="0.25">
      <c r="R2492" s="360"/>
      <c r="S2492" s="339"/>
    </row>
    <row r="2493" spans="18:19" x14ac:dyDescent="0.25">
      <c r="R2493" s="360"/>
      <c r="S2493" s="339"/>
    </row>
    <row r="2494" spans="18:19" x14ac:dyDescent="0.25">
      <c r="R2494" s="360"/>
      <c r="S2494" s="339"/>
    </row>
    <row r="2495" spans="18:19" x14ac:dyDescent="0.25">
      <c r="R2495" s="360"/>
      <c r="S2495" s="339"/>
    </row>
    <row r="2496" spans="18:19" x14ac:dyDescent="0.25">
      <c r="R2496" s="360"/>
      <c r="S2496" s="339"/>
    </row>
    <row r="2497" spans="18:19" x14ac:dyDescent="0.25">
      <c r="R2497" s="360"/>
      <c r="S2497" s="339"/>
    </row>
    <row r="2498" spans="18:19" x14ac:dyDescent="0.25">
      <c r="R2498" s="360"/>
      <c r="S2498" s="339"/>
    </row>
    <row r="2499" spans="18:19" x14ac:dyDescent="0.25">
      <c r="R2499" s="360"/>
      <c r="S2499" s="339"/>
    </row>
    <row r="2500" spans="18:19" x14ac:dyDescent="0.25">
      <c r="R2500" s="360"/>
      <c r="S2500" s="339"/>
    </row>
    <row r="2501" spans="18:19" x14ac:dyDescent="0.25">
      <c r="R2501" s="360"/>
      <c r="S2501" s="339"/>
    </row>
    <row r="2502" spans="18:19" x14ac:dyDescent="0.25">
      <c r="R2502" s="360"/>
      <c r="S2502" s="339"/>
    </row>
    <row r="2503" spans="18:19" x14ac:dyDescent="0.25">
      <c r="R2503" s="360"/>
      <c r="S2503" s="339"/>
    </row>
    <row r="2504" spans="18:19" x14ac:dyDescent="0.25">
      <c r="R2504" s="360"/>
      <c r="S2504" s="339"/>
    </row>
    <row r="2505" spans="18:19" x14ac:dyDescent="0.25">
      <c r="R2505" s="360"/>
      <c r="S2505" s="339"/>
    </row>
    <row r="2506" spans="18:19" x14ac:dyDescent="0.25">
      <c r="R2506" s="360"/>
      <c r="S2506" s="339"/>
    </row>
    <row r="2507" spans="18:19" x14ac:dyDescent="0.25">
      <c r="R2507" s="360"/>
      <c r="S2507" s="339"/>
    </row>
    <row r="2508" spans="18:19" x14ac:dyDescent="0.25">
      <c r="R2508" s="360"/>
      <c r="S2508" s="339"/>
    </row>
    <row r="2509" spans="18:19" x14ac:dyDescent="0.25">
      <c r="R2509" s="360"/>
      <c r="S2509" s="339"/>
    </row>
    <row r="2510" spans="18:19" x14ac:dyDescent="0.25">
      <c r="R2510" s="360"/>
      <c r="S2510" s="339"/>
    </row>
    <row r="2511" spans="18:19" x14ac:dyDescent="0.25">
      <c r="R2511" s="360"/>
      <c r="S2511" s="339"/>
    </row>
    <row r="2512" spans="18:19" x14ac:dyDescent="0.25">
      <c r="R2512" s="360"/>
      <c r="S2512" s="339"/>
    </row>
    <row r="2513" spans="18:19" x14ac:dyDescent="0.25">
      <c r="R2513" s="360"/>
      <c r="S2513" s="339"/>
    </row>
    <row r="2514" spans="18:19" x14ac:dyDescent="0.25">
      <c r="R2514" s="360"/>
      <c r="S2514" s="339"/>
    </row>
    <row r="2515" spans="18:19" x14ac:dyDescent="0.25">
      <c r="R2515" s="360"/>
      <c r="S2515" s="339"/>
    </row>
    <row r="2516" spans="18:19" x14ac:dyDescent="0.25">
      <c r="R2516" s="360"/>
      <c r="S2516" s="339"/>
    </row>
    <row r="2517" spans="18:19" x14ac:dyDescent="0.25">
      <c r="R2517" s="360"/>
      <c r="S2517" s="339"/>
    </row>
    <row r="2518" spans="18:19" x14ac:dyDescent="0.25">
      <c r="R2518" s="360"/>
      <c r="S2518" s="339"/>
    </row>
    <row r="2519" spans="18:19" x14ac:dyDescent="0.25">
      <c r="R2519" s="360"/>
      <c r="S2519" s="339"/>
    </row>
    <row r="2520" spans="18:19" x14ac:dyDescent="0.25">
      <c r="R2520" s="360"/>
      <c r="S2520" s="339"/>
    </row>
    <row r="2521" spans="18:19" x14ac:dyDescent="0.25">
      <c r="R2521" s="360"/>
      <c r="S2521" s="339"/>
    </row>
    <row r="2522" spans="18:19" x14ac:dyDescent="0.25">
      <c r="R2522" s="360"/>
      <c r="S2522" s="339"/>
    </row>
    <row r="2523" spans="18:19" x14ac:dyDescent="0.25">
      <c r="R2523" s="360"/>
      <c r="S2523" s="339"/>
    </row>
    <row r="2524" spans="18:19" x14ac:dyDescent="0.25">
      <c r="R2524" s="360"/>
      <c r="S2524" s="339"/>
    </row>
    <row r="2525" spans="18:19" x14ac:dyDescent="0.25">
      <c r="R2525" s="360"/>
      <c r="S2525" s="339"/>
    </row>
    <row r="2526" spans="18:19" x14ac:dyDescent="0.25">
      <c r="R2526" s="360"/>
      <c r="S2526" s="339"/>
    </row>
    <row r="2527" spans="18:19" x14ac:dyDescent="0.25">
      <c r="R2527" s="360"/>
      <c r="S2527" s="339"/>
    </row>
    <row r="2528" spans="18:19" x14ac:dyDescent="0.25">
      <c r="R2528" s="360"/>
      <c r="S2528" s="339"/>
    </row>
    <row r="2529" spans="18:19" x14ac:dyDescent="0.25">
      <c r="R2529" s="360"/>
      <c r="S2529" s="339"/>
    </row>
    <row r="2530" spans="18:19" x14ac:dyDescent="0.25">
      <c r="R2530" s="360"/>
      <c r="S2530" s="339"/>
    </row>
    <row r="2531" spans="18:19" x14ac:dyDescent="0.25">
      <c r="R2531" s="360"/>
      <c r="S2531" s="339"/>
    </row>
    <row r="2532" spans="18:19" x14ac:dyDescent="0.25">
      <c r="R2532" s="360"/>
      <c r="S2532" s="339"/>
    </row>
    <row r="2533" spans="18:19" x14ac:dyDescent="0.25">
      <c r="R2533" s="360"/>
      <c r="S2533" s="339"/>
    </row>
    <row r="2534" spans="18:19" x14ac:dyDescent="0.25">
      <c r="R2534" s="360"/>
      <c r="S2534" s="339"/>
    </row>
    <row r="2535" spans="18:19" x14ac:dyDescent="0.25">
      <c r="R2535" s="360"/>
      <c r="S2535" s="339"/>
    </row>
    <row r="2536" spans="18:19" x14ac:dyDescent="0.25">
      <c r="R2536" s="360"/>
      <c r="S2536" s="339"/>
    </row>
    <row r="2537" spans="18:19" x14ac:dyDescent="0.25">
      <c r="R2537" s="360"/>
      <c r="S2537" s="339"/>
    </row>
    <row r="2538" spans="18:19" x14ac:dyDescent="0.25">
      <c r="R2538" s="360"/>
      <c r="S2538" s="339"/>
    </row>
    <row r="2539" spans="18:19" x14ac:dyDescent="0.25">
      <c r="R2539" s="360"/>
      <c r="S2539" s="339"/>
    </row>
    <row r="2540" spans="18:19" x14ac:dyDescent="0.25">
      <c r="R2540" s="360"/>
      <c r="S2540" s="339"/>
    </row>
    <row r="2541" spans="18:19" x14ac:dyDescent="0.25">
      <c r="R2541" s="360"/>
      <c r="S2541" s="339"/>
    </row>
    <row r="2542" spans="18:19" x14ac:dyDescent="0.25">
      <c r="R2542" s="360"/>
      <c r="S2542" s="339"/>
    </row>
    <row r="2543" spans="18:19" x14ac:dyDescent="0.25">
      <c r="R2543" s="360"/>
      <c r="S2543" s="339"/>
    </row>
    <row r="2544" spans="18:19" x14ac:dyDescent="0.25">
      <c r="R2544" s="360"/>
      <c r="S2544" s="339"/>
    </row>
    <row r="2545" spans="18:19" x14ac:dyDescent="0.25">
      <c r="R2545" s="360"/>
      <c r="S2545" s="339"/>
    </row>
    <row r="2546" spans="18:19" x14ac:dyDescent="0.25">
      <c r="R2546" s="360"/>
      <c r="S2546" s="339"/>
    </row>
    <row r="2547" spans="18:19" x14ac:dyDescent="0.25">
      <c r="R2547" s="360"/>
      <c r="S2547" s="339"/>
    </row>
    <row r="2548" spans="18:19" x14ac:dyDescent="0.25">
      <c r="R2548" s="360"/>
      <c r="S2548" s="339"/>
    </row>
    <row r="2549" spans="18:19" x14ac:dyDescent="0.25">
      <c r="R2549" s="360"/>
      <c r="S2549" s="339"/>
    </row>
    <row r="2550" spans="18:19" x14ac:dyDescent="0.25">
      <c r="R2550" s="360"/>
      <c r="S2550" s="339"/>
    </row>
    <row r="2551" spans="18:19" x14ac:dyDescent="0.25">
      <c r="R2551" s="360"/>
      <c r="S2551" s="339"/>
    </row>
    <row r="2552" spans="18:19" x14ac:dyDescent="0.25">
      <c r="R2552" s="360"/>
      <c r="S2552" s="339"/>
    </row>
    <row r="2553" spans="18:19" x14ac:dyDescent="0.25">
      <c r="R2553" s="360"/>
      <c r="S2553" s="339"/>
    </row>
    <row r="2554" spans="18:19" x14ac:dyDescent="0.25">
      <c r="R2554" s="360"/>
      <c r="S2554" s="339"/>
    </row>
    <row r="2555" spans="18:19" x14ac:dyDescent="0.25">
      <c r="R2555" s="360"/>
      <c r="S2555" s="339"/>
    </row>
    <row r="2556" spans="18:19" x14ac:dyDescent="0.25">
      <c r="R2556" s="360"/>
      <c r="S2556" s="339"/>
    </row>
    <row r="2557" spans="18:19" x14ac:dyDescent="0.25">
      <c r="R2557" s="360"/>
      <c r="S2557" s="339"/>
    </row>
    <row r="2558" spans="18:19" x14ac:dyDescent="0.25">
      <c r="R2558" s="360"/>
      <c r="S2558" s="339"/>
    </row>
    <row r="2559" spans="18:19" x14ac:dyDescent="0.25">
      <c r="R2559" s="360"/>
      <c r="S2559" s="339"/>
    </row>
    <row r="2560" spans="18:19" x14ac:dyDescent="0.25">
      <c r="R2560" s="360"/>
      <c r="S2560" s="339"/>
    </row>
    <row r="2561" spans="18:19" x14ac:dyDescent="0.25">
      <c r="R2561" s="360"/>
      <c r="S2561" s="339"/>
    </row>
    <row r="2562" spans="18:19" x14ac:dyDescent="0.25">
      <c r="R2562" s="360"/>
      <c r="S2562" s="339"/>
    </row>
    <row r="2563" spans="18:19" x14ac:dyDescent="0.25">
      <c r="R2563" s="360"/>
      <c r="S2563" s="339"/>
    </row>
    <row r="2564" spans="18:19" x14ac:dyDescent="0.25">
      <c r="R2564" s="360"/>
      <c r="S2564" s="339"/>
    </row>
    <row r="2565" spans="18:19" x14ac:dyDescent="0.25">
      <c r="R2565" s="360"/>
      <c r="S2565" s="339"/>
    </row>
    <row r="2566" spans="18:19" x14ac:dyDescent="0.25">
      <c r="R2566" s="360"/>
      <c r="S2566" s="339"/>
    </row>
    <row r="2567" spans="18:19" x14ac:dyDescent="0.25">
      <c r="R2567" s="360"/>
      <c r="S2567" s="339"/>
    </row>
    <row r="2568" spans="18:19" x14ac:dyDescent="0.25">
      <c r="R2568" s="360"/>
      <c r="S2568" s="339"/>
    </row>
    <row r="2569" spans="18:19" x14ac:dyDescent="0.25">
      <c r="R2569" s="360"/>
      <c r="S2569" s="339"/>
    </row>
    <row r="2570" spans="18:19" x14ac:dyDescent="0.25">
      <c r="R2570" s="360"/>
      <c r="S2570" s="339"/>
    </row>
    <row r="2571" spans="18:19" x14ac:dyDescent="0.25">
      <c r="R2571" s="360"/>
      <c r="S2571" s="339"/>
    </row>
    <row r="2572" spans="18:19" x14ac:dyDescent="0.25">
      <c r="R2572" s="360"/>
      <c r="S2572" s="339"/>
    </row>
    <row r="2573" spans="18:19" x14ac:dyDescent="0.25">
      <c r="R2573" s="360"/>
      <c r="S2573" s="339"/>
    </row>
    <row r="2574" spans="18:19" x14ac:dyDescent="0.25">
      <c r="R2574" s="360"/>
      <c r="S2574" s="339"/>
    </row>
    <row r="2575" spans="18:19" x14ac:dyDescent="0.25">
      <c r="R2575" s="360"/>
      <c r="S2575" s="339"/>
    </row>
    <row r="2576" spans="18:19" x14ac:dyDescent="0.25">
      <c r="R2576" s="360"/>
      <c r="S2576" s="339"/>
    </row>
    <row r="2577" spans="18:19" x14ac:dyDescent="0.25">
      <c r="R2577" s="360"/>
      <c r="S2577" s="339"/>
    </row>
    <row r="2578" spans="18:19" x14ac:dyDescent="0.25">
      <c r="R2578" s="360"/>
      <c r="S2578" s="339"/>
    </row>
    <row r="2579" spans="18:19" x14ac:dyDescent="0.25">
      <c r="R2579" s="360"/>
      <c r="S2579" s="339"/>
    </row>
    <row r="2580" spans="18:19" x14ac:dyDescent="0.25">
      <c r="R2580" s="360"/>
      <c r="S2580" s="339"/>
    </row>
    <row r="2581" spans="18:19" x14ac:dyDescent="0.25">
      <c r="R2581" s="360"/>
      <c r="S2581" s="339"/>
    </row>
    <row r="2582" spans="18:19" x14ac:dyDescent="0.25">
      <c r="R2582" s="360"/>
      <c r="S2582" s="339"/>
    </row>
    <row r="2583" spans="18:19" x14ac:dyDescent="0.25">
      <c r="R2583" s="360"/>
      <c r="S2583" s="339"/>
    </row>
    <row r="2584" spans="18:19" x14ac:dyDescent="0.25">
      <c r="R2584" s="360"/>
      <c r="S2584" s="339"/>
    </row>
    <row r="2585" spans="18:19" x14ac:dyDescent="0.25">
      <c r="R2585" s="360"/>
      <c r="S2585" s="339"/>
    </row>
    <row r="2586" spans="18:19" x14ac:dyDescent="0.25">
      <c r="R2586" s="360"/>
      <c r="S2586" s="339"/>
    </row>
    <row r="2587" spans="18:19" x14ac:dyDescent="0.25">
      <c r="R2587" s="360"/>
      <c r="S2587" s="339"/>
    </row>
    <row r="2588" spans="18:19" x14ac:dyDescent="0.25">
      <c r="R2588" s="360"/>
      <c r="S2588" s="339"/>
    </row>
    <row r="2589" spans="18:19" x14ac:dyDescent="0.25">
      <c r="R2589" s="360"/>
      <c r="S2589" s="339"/>
    </row>
    <row r="2590" spans="18:19" x14ac:dyDescent="0.25">
      <c r="R2590" s="360"/>
      <c r="S2590" s="339"/>
    </row>
    <row r="2591" spans="18:19" x14ac:dyDescent="0.25">
      <c r="R2591" s="360"/>
      <c r="S2591" s="339"/>
    </row>
    <row r="2592" spans="18:19" x14ac:dyDescent="0.25">
      <c r="R2592" s="360"/>
      <c r="S2592" s="339"/>
    </row>
    <row r="2593" spans="18:19" x14ac:dyDescent="0.25">
      <c r="R2593" s="360"/>
      <c r="S2593" s="339"/>
    </row>
    <row r="2594" spans="18:19" x14ac:dyDescent="0.25">
      <c r="R2594" s="360"/>
      <c r="S2594" s="339"/>
    </row>
    <row r="2595" spans="18:19" x14ac:dyDescent="0.25">
      <c r="R2595" s="360"/>
      <c r="S2595" s="339"/>
    </row>
    <row r="2596" spans="18:19" x14ac:dyDescent="0.25">
      <c r="R2596" s="360"/>
      <c r="S2596" s="339"/>
    </row>
    <row r="2597" spans="18:19" x14ac:dyDescent="0.25">
      <c r="R2597" s="360"/>
      <c r="S2597" s="339"/>
    </row>
    <row r="2598" spans="18:19" x14ac:dyDescent="0.25">
      <c r="R2598" s="360"/>
      <c r="S2598" s="339"/>
    </row>
    <row r="2599" spans="18:19" x14ac:dyDescent="0.25">
      <c r="R2599" s="360"/>
      <c r="S2599" s="339"/>
    </row>
    <row r="2600" spans="18:19" x14ac:dyDescent="0.25">
      <c r="R2600" s="360"/>
      <c r="S2600" s="339"/>
    </row>
    <row r="2601" spans="18:19" x14ac:dyDescent="0.25">
      <c r="R2601" s="360"/>
      <c r="S2601" s="339"/>
    </row>
    <row r="2602" spans="18:19" x14ac:dyDescent="0.25">
      <c r="R2602" s="360"/>
      <c r="S2602" s="339"/>
    </row>
    <row r="2603" spans="18:19" x14ac:dyDescent="0.25">
      <c r="R2603" s="360"/>
      <c r="S2603" s="339"/>
    </row>
    <row r="2604" spans="18:19" x14ac:dyDescent="0.25">
      <c r="R2604" s="360"/>
      <c r="S2604" s="339"/>
    </row>
    <row r="2605" spans="18:19" x14ac:dyDescent="0.25">
      <c r="R2605" s="360"/>
      <c r="S2605" s="339"/>
    </row>
    <row r="2606" spans="18:19" x14ac:dyDescent="0.25">
      <c r="R2606" s="360"/>
      <c r="S2606" s="339"/>
    </row>
    <row r="2607" spans="18:19" x14ac:dyDescent="0.25">
      <c r="R2607" s="360"/>
      <c r="S2607" s="339"/>
    </row>
    <row r="2608" spans="18:19" x14ac:dyDescent="0.25">
      <c r="R2608" s="360"/>
      <c r="S2608" s="339"/>
    </row>
    <row r="2609" spans="18:19" x14ac:dyDescent="0.25">
      <c r="R2609" s="360"/>
      <c r="S2609" s="339"/>
    </row>
    <row r="2610" spans="18:19" x14ac:dyDescent="0.25">
      <c r="R2610" s="360"/>
      <c r="S2610" s="339"/>
    </row>
    <row r="2611" spans="18:19" x14ac:dyDescent="0.25">
      <c r="R2611" s="360"/>
      <c r="S2611" s="339"/>
    </row>
    <row r="2612" spans="18:19" x14ac:dyDescent="0.25">
      <c r="R2612" s="360"/>
      <c r="S2612" s="339"/>
    </row>
    <row r="2613" spans="18:19" x14ac:dyDescent="0.25">
      <c r="R2613" s="360"/>
      <c r="S2613" s="339"/>
    </row>
    <row r="2614" spans="18:19" x14ac:dyDescent="0.25">
      <c r="R2614" s="360"/>
      <c r="S2614" s="339"/>
    </row>
    <row r="2615" spans="18:19" x14ac:dyDescent="0.25">
      <c r="R2615" s="360"/>
      <c r="S2615" s="339"/>
    </row>
    <row r="2616" spans="18:19" x14ac:dyDescent="0.25">
      <c r="R2616" s="360"/>
      <c r="S2616" s="339"/>
    </row>
    <row r="2617" spans="18:19" x14ac:dyDescent="0.25">
      <c r="R2617" s="360"/>
      <c r="S2617" s="339"/>
    </row>
    <row r="2618" spans="18:19" x14ac:dyDescent="0.25">
      <c r="R2618" s="360"/>
      <c r="S2618" s="339"/>
    </row>
    <row r="2619" spans="18:19" x14ac:dyDescent="0.25">
      <c r="R2619" s="360"/>
      <c r="S2619" s="339"/>
    </row>
    <row r="2620" spans="18:19" x14ac:dyDescent="0.25">
      <c r="R2620" s="360"/>
      <c r="S2620" s="339"/>
    </row>
    <row r="2621" spans="18:19" x14ac:dyDescent="0.25">
      <c r="R2621" s="360"/>
      <c r="S2621" s="339"/>
    </row>
    <row r="2622" spans="18:19" x14ac:dyDescent="0.25">
      <c r="R2622" s="360"/>
      <c r="S2622" s="339"/>
    </row>
    <row r="2623" spans="18:19" x14ac:dyDescent="0.25">
      <c r="R2623" s="360"/>
      <c r="S2623" s="339"/>
    </row>
    <row r="2624" spans="18:19" x14ac:dyDescent="0.25">
      <c r="R2624" s="360"/>
      <c r="S2624" s="339"/>
    </row>
    <row r="2625" spans="18:19" x14ac:dyDescent="0.25">
      <c r="R2625" s="360"/>
      <c r="S2625" s="339"/>
    </row>
    <row r="2626" spans="18:19" x14ac:dyDescent="0.25">
      <c r="R2626" s="360"/>
      <c r="S2626" s="339"/>
    </row>
    <row r="2627" spans="18:19" x14ac:dyDescent="0.25">
      <c r="R2627" s="360"/>
      <c r="S2627" s="339"/>
    </row>
    <row r="2628" spans="18:19" x14ac:dyDescent="0.25">
      <c r="R2628" s="360"/>
      <c r="S2628" s="339"/>
    </row>
    <row r="2629" spans="18:19" x14ac:dyDescent="0.25">
      <c r="R2629" s="360"/>
      <c r="S2629" s="339"/>
    </row>
    <row r="2630" spans="18:19" x14ac:dyDescent="0.25">
      <c r="R2630" s="360"/>
      <c r="S2630" s="339"/>
    </row>
    <row r="2631" spans="18:19" x14ac:dyDescent="0.25">
      <c r="R2631" s="360"/>
      <c r="S2631" s="339"/>
    </row>
    <row r="2632" spans="18:19" x14ac:dyDescent="0.25">
      <c r="R2632" s="360"/>
      <c r="S2632" s="339"/>
    </row>
    <row r="2633" spans="18:19" x14ac:dyDescent="0.25">
      <c r="R2633" s="360"/>
      <c r="S2633" s="339"/>
    </row>
    <row r="2634" spans="18:19" x14ac:dyDescent="0.25">
      <c r="R2634" s="360"/>
      <c r="S2634" s="339"/>
    </row>
    <row r="2635" spans="18:19" x14ac:dyDescent="0.25">
      <c r="R2635" s="360"/>
      <c r="S2635" s="339"/>
    </row>
    <row r="2636" spans="18:19" x14ac:dyDescent="0.25">
      <c r="R2636" s="360"/>
      <c r="S2636" s="339"/>
    </row>
    <row r="2637" spans="18:19" x14ac:dyDescent="0.25">
      <c r="R2637" s="360"/>
      <c r="S2637" s="339"/>
    </row>
    <row r="2638" spans="18:19" x14ac:dyDescent="0.25">
      <c r="R2638" s="360"/>
      <c r="S2638" s="339"/>
    </row>
    <row r="2639" spans="18:19" x14ac:dyDescent="0.25">
      <c r="R2639" s="360"/>
      <c r="S2639" s="339"/>
    </row>
    <row r="2640" spans="18:19" x14ac:dyDescent="0.25">
      <c r="R2640" s="360"/>
      <c r="S2640" s="339"/>
    </row>
    <row r="2641" spans="18:19" x14ac:dyDescent="0.25">
      <c r="R2641" s="360"/>
      <c r="S2641" s="339"/>
    </row>
    <row r="2642" spans="18:19" x14ac:dyDescent="0.25">
      <c r="R2642" s="360"/>
      <c r="S2642" s="339"/>
    </row>
    <row r="2643" spans="18:19" x14ac:dyDescent="0.25">
      <c r="R2643" s="360"/>
      <c r="S2643" s="339"/>
    </row>
    <row r="2644" spans="18:19" x14ac:dyDescent="0.25">
      <c r="R2644" s="360"/>
      <c r="S2644" s="339"/>
    </row>
    <row r="2645" spans="18:19" x14ac:dyDescent="0.25">
      <c r="R2645" s="360"/>
      <c r="S2645" s="339"/>
    </row>
    <row r="2646" spans="18:19" x14ac:dyDescent="0.25">
      <c r="R2646" s="360"/>
      <c r="S2646" s="339"/>
    </row>
    <row r="2647" spans="18:19" x14ac:dyDescent="0.25">
      <c r="R2647" s="360"/>
      <c r="S2647" s="339"/>
    </row>
    <row r="2648" spans="18:19" x14ac:dyDescent="0.25">
      <c r="R2648" s="360"/>
      <c r="S2648" s="339"/>
    </row>
    <row r="2649" spans="18:19" x14ac:dyDescent="0.25">
      <c r="R2649" s="360"/>
      <c r="S2649" s="339"/>
    </row>
    <row r="2650" spans="18:19" x14ac:dyDescent="0.25">
      <c r="R2650" s="360"/>
      <c r="S2650" s="339"/>
    </row>
    <row r="2651" spans="18:19" x14ac:dyDescent="0.25">
      <c r="R2651" s="360"/>
      <c r="S2651" s="339"/>
    </row>
    <row r="2652" spans="18:19" x14ac:dyDescent="0.25">
      <c r="R2652" s="360"/>
      <c r="S2652" s="339"/>
    </row>
    <row r="2653" spans="18:19" x14ac:dyDescent="0.25">
      <c r="R2653" s="360"/>
      <c r="S2653" s="339"/>
    </row>
    <row r="2654" spans="18:19" x14ac:dyDescent="0.25">
      <c r="R2654" s="360"/>
      <c r="S2654" s="339"/>
    </row>
    <row r="2655" spans="18:19" x14ac:dyDescent="0.25">
      <c r="R2655" s="360"/>
      <c r="S2655" s="339"/>
    </row>
    <row r="2656" spans="18:19" x14ac:dyDescent="0.25">
      <c r="R2656" s="360"/>
      <c r="S2656" s="339"/>
    </row>
    <row r="2657" spans="18:19" x14ac:dyDescent="0.25">
      <c r="R2657" s="360"/>
      <c r="S2657" s="339"/>
    </row>
    <row r="2658" spans="18:19" x14ac:dyDescent="0.25">
      <c r="R2658" s="360"/>
      <c r="S2658" s="339"/>
    </row>
    <row r="2659" spans="18:19" x14ac:dyDescent="0.25">
      <c r="R2659" s="360"/>
      <c r="S2659" s="339"/>
    </row>
    <row r="2660" spans="18:19" x14ac:dyDescent="0.25">
      <c r="R2660" s="360"/>
      <c r="S2660" s="339"/>
    </row>
    <row r="2661" spans="18:19" x14ac:dyDescent="0.25">
      <c r="R2661" s="360"/>
      <c r="S2661" s="339"/>
    </row>
    <row r="2662" spans="18:19" x14ac:dyDescent="0.25">
      <c r="R2662" s="360"/>
      <c r="S2662" s="339"/>
    </row>
    <row r="2663" spans="18:19" x14ac:dyDescent="0.25">
      <c r="R2663" s="360"/>
      <c r="S2663" s="339"/>
    </row>
    <row r="2664" spans="18:19" x14ac:dyDescent="0.25">
      <c r="R2664" s="360"/>
      <c r="S2664" s="339"/>
    </row>
    <row r="2665" spans="18:19" x14ac:dyDescent="0.25">
      <c r="R2665" s="360"/>
      <c r="S2665" s="339"/>
    </row>
    <row r="2666" spans="18:19" x14ac:dyDescent="0.25">
      <c r="R2666" s="360"/>
      <c r="S2666" s="339"/>
    </row>
    <row r="2667" spans="18:19" x14ac:dyDescent="0.25">
      <c r="R2667" s="360"/>
      <c r="S2667" s="339"/>
    </row>
    <row r="2668" spans="18:19" x14ac:dyDescent="0.25">
      <c r="R2668" s="360"/>
      <c r="S2668" s="339"/>
    </row>
    <row r="2669" spans="18:19" x14ac:dyDescent="0.25">
      <c r="R2669" s="360"/>
      <c r="S2669" s="339"/>
    </row>
    <row r="2670" spans="18:19" x14ac:dyDescent="0.25">
      <c r="R2670" s="360"/>
      <c r="S2670" s="339"/>
    </row>
    <row r="2671" spans="18:19" x14ac:dyDescent="0.25">
      <c r="R2671" s="360"/>
      <c r="S2671" s="339"/>
    </row>
    <row r="2672" spans="18:19" x14ac:dyDescent="0.25">
      <c r="R2672" s="360"/>
      <c r="S2672" s="339"/>
    </row>
    <row r="2673" spans="18:19" x14ac:dyDescent="0.25">
      <c r="R2673" s="360"/>
      <c r="S2673" s="339"/>
    </row>
    <row r="2674" spans="18:19" x14ac:dyDescent="0.25">
      <c r="R2674" s="360"/>
      <c r="S2674" s="339"/>
    </row>
    <row r="2675" spans="18:19" x14ac:dyDescent="0.25">
      <c r="R2675" s="360"/>
      <c r="S2675" s="339"/>
    </row>
    <row r="2676" spans="18:19" x14ac:dyDescent="0.25">
      <c r="R2676" s="360"/>
      <c r="S2676" s="339"/>
    </row>
    <row r="2677" spans="18:19" x14ac:dyDescent="0.25">
      <c r="R2677" s="360"/>
      <c r="S2677" s="339"/>
    </row>
    <row r="2678" spans="18:19" x14ac:dyDescent="0.25">
      <c r="R2678" s="360"/>
      <c r="S2678" s="339"/>
    </row>
    <row r="2679" spans="18:19" x14ac:dyDescent="0.25">
      <c r="R2679" s="360"/>
      <c r="S2679" s="339"/>
    </row>
    <row r="2680" spans="18:19" x14ac:dyDescent="0.25">
      <c r="R2680" s="360"/>
      <c r="S2680" s="339"/>
    </row>
    <row r="2681" spans="18:19" x14ac:dyDescent="0.25">
      <c r="R2681" s="360"/>
      <c r="S2681" s="339"/>
    </row>
    <row r="2682" spans="18:19" x14ac:dyDescent="0.25">
      <c r="R2682" s="360"/>
      <c r="S2682" s="339"/>
    </row>
    <row r="2683" spans="18:19" x14ac:dyDescent="0.25">
      <c r="R2683" s="360"/>
      <c r="S2683" s="339"/>
    </row>
    <row r="2684" spans="18:19" x14ac:dyDescent="0.25">
      <c r="R2684" s="360"/>
      <c r="S2684" s="339"/>
    </row>
    <row r="2685" spans="18:19" x14ac:dyDescent="0.25">
      <c r="R2685" s="360"/>
      <c r="S2685" s="339"/>
    </row>
    <row r="2686" spans="18:19" x14ac:dyDescent="0.25">
      <c r="R2686" s="360"/>
      <c r="S2686" s="339"/>
    </row>
    <row r="2687" spans="18:19" x14ac:dyDescent="0.25">
      <c r="R2687" s="360"/>
      <c r="S2687" s="339"/>
    </row>
    <row r="2688" spans="18:19" x14ac:dyDescent="0.25">
      <c r="R2688" s="360"/>
      <c r="S2688" s="339"/>
    </row>
    <row r="2689" spans="18:19" x14ac:dyDescent="0.25">
      <c r="R2689" s="360"/>
      <c r="S2689" s="339"/>
    </row>
    <row r="2690" spans="18:19" x14ac:dyDescent="0.25">
      <c r="R2690" s="360"/>
      <c r="S2690" s="339"/>
    </row>
    <row r="2691" spans="18:19" x14ac:dyDescent="0.25">
      <c r="R2691" s="360"/>
      <c r="S2691" s="339"/>
    </row>
    <row r="2692" spans="18:19" x14ac:dyDescent="0.25">
      <c r="R2692" s="360"/>
      <c r="S2692" s="339"/>
    </row>
    <row r="2693" spans="18:19" x14ac:dyDescent="0.25">
      <c r="R2693" s="360"/>
      <c r="S2693" s="339"/>
    </row>
    <row r="2694" spans="18:19" x14ac:dyDescent="0.25">
      <c r="R2694" s="360"/>
      <c r="S2694" s="339"/>
    </row>
    <row r="2695" spans="18:19" x14ac:dyDescent="0.25">
      <c r="R2695" s="360"/>
      <c r="S2695" s="339"/>
    </row>
    <row r="2696" spans="18:19" x14ac:dyDescent="0.25">
      <c r="R2696" s="360"/>
      <c r="S2696" s="339"/>
    </row>
    <row r="2697" spans="18:19" x14ac:dyDescent="0.25">
      <c r="R2697" s="360"/>
      <c r="S2697" s="339"/>
    </row>
    <row r="2698" spans="18:19" x14ac:dyDescent="0.25">
      <c r="R2698" s="360"/>
      <c r="S2698" s="339"/>
    </row>
    <row r="2699" spans="18:19" x14ac:dyDescent="0.25">
      <c r="R2699" s="360"/>
      <c r="S2699" s="339"/>
    </row>
    <row r="2700" spans="18:19" x14ac:dyDescent="0.25">
      <c r="R2700" s="360"/>
      <c r="S2700" s="339"/>
    </row>
    <row r="2701" spans="18:19" x14ac:dyDescent="0.25">
      <c r="R2701" s="360"/>
      <c r="S2701" s="339"/>
    </row>
    <row r="2702" spans="18:19" x14ac:dyDescent="0.25">
      <c r="R2702" s="360"/>
      <c r="S2702" s="339"/>
    </row>
    <row r="2703" spans="18:19" x14ac:dyDescent="0.25">
      <c r="R2703" s="360"/>
      <c r="S2703" s="339"/>
    </row>
    <row r="2704" spans="18:19" x14ac:dyDescent="0.25">
      <c r="R2704" s="360"/>
      <c r="S2704" s="339"/>
    </row>
    <row r="2705" spans="18:19" x14ac:dyDescent="0.25">
      <c r="R2705" s="360"/>
      <c r="S2705" s="339"/>
    </row>
    <row r="2706" spans="18:19" x14ac:dyDescent="0.25">
      <c r="R2706" s="360"/>
      <c r="S2706" s="339"/>
    </row>
    <row r="2707" spans="18:19" x14ac:dyDescent="0.25">
      <c r="R2707" s="360"/>
      <c r="S2707" s="339"/>
    </row>
    <row r="2708" spans="18:19" x14ac:dyDescent="0.25">
      <c r="R2708" s="360"/>
      <c r="S2708" s="339"/>
    </row>
    <row r="2709" spans="18:19" x14ac:dyDescent="0.25">
      <c r="R2709" s="360"/>
      <c r="S2709" s="339"/>
    </row>
    <row r="2710" spans="18:19" x14ac:dyDescent="0.25">
      <c r="R2710" s="360"/>
      <c r="S2710" s="339"/>
    </row>
    <row r="2711" spans="18:19" x14ac:dyDescent="0.25">
      <c r="R2711" s="360"/>
      <c r="S2711" s="339"/>
    </row>
    <row r="2712" spans="18:19" x14ac:dyDescent="0.25">
      <c r="R2712" s="360"/>
      <c r="S2712" s="339"/>
    </row>
    <row r="2713" spans="18:19" x14ac:dyDescent="0.25">
      <c r="R2713" s="360"/>
      <c r="S2713" s="339"/>
    </row>
    <row r="2714" spans="18:19" x14ac:dyDescent="0.25">
      <c r="R2714" s="360"/>
      <c r="S2714" s="339"/>
    </row>
    <row r="2715" spans="18:19" x14ac:dyDescent="0.25">
      <c r="R2715" s="360"/>
      <c r="S2715" s="339"/>
    </row>
    <row r="2716" spans="18:19" x14ac:dyDescent="0.25">
      <c r="R2716" s="360"/>
      <c r="S2716" s="339"/>
    </row>
    <row r="2717" spans="18:19" x14ac:dyDescent="0.25">
      <c r="R2717" s="360"/>
      <c r="S2717" s="339"/>
    </row>
    <row r="2718" spans="18:19" x14ac:dyDescent="0.25">
      <c r="R2718" s="360"/>
      <c r="S2718" s="339"/>
    </row>
    <row r="2719" spans="18:19" x14ac:dyDescent="0.25">
      <c r="R2719" s="360"/>
      <c r="S2719" s="339"/>
    </row>
    <row r="2720" spans="18:19" x14ac:dyDescent="0.25">
      <c r="R2720" s="360"/>
      <c r="S2720" s="339"/>
    </row>
    <row r="2721" spans="18:19" x14ac:dyDescent="0.25">
      <c r="R2721" s="360"/>
      <c r="S2721" s="339"/>
    </row>
    <row r="2722" spans="18:19" x14ac:dyDescent="0.25">
      <c r="R2722" s="360"/>
      <c r="S2722" s="339"/>
    </row>
    <row r="2723" spans="18:19" x14ac:dyDescent="0.25">
      <c r="R2723" s="360"/>
      <c r="S2723" s="339"/>
    </row>
    <row r="2724" spans="18:19" x14ac:dyDescent="0.25">
      <c r="R2724" s="360"/>
      <c r="S2724" s="339"/>
    </row>
    <row r="2725" spans="18:19" x14ac:dyDescent="0.25">
      <c r="R2725" s="360"/>
      <c r="S2725" s="339"/>
    </row>
    <row r="2726" spans="18:19" x14ac:dyDescent="0.25">
      <c r="R2726" s="360"/>
      <c r="S2726" s="339"/>
    </row>
    <row r="2727" spans="18:19" x14ac:dyDescent="0.25">
      <c r="R2727" s="360"/>
      <c r="S2727" s="339"/>
    </row>
    <row r="2728" spans="18:19" x14ac:dyDescent="0.25">
      <c r="R2728" s="360"/>
      <c r="S2728" s="339"/>
    </row>
    <row r="2729" spans="18:19" x14ac:dyDescent="0.25">
      <c r="R2729" s="360"/>
      <c r="S2729" s="339"/>
    </row>
    <row r="2730" spans="18:19" x14ac:dyDescent="0.25">
      <c r="R2730" s="360"/>
      <c r="S2730" s="339"/>
    </row>
    <row r="2731" spans="18:19" x14ac:dyDescent="0.25">
      <c r="R2731" s="360"/>
      <c r="S2731" s="339"/>
    </row>
    <row r="2732" spans="18:19" x14ac:dyDescent="0.25">
      <c r="R2732" s="360"/>
      <c r="S2732" s="339"/>
    </row>
    <row r="2733" spans="18:19" x14ac:dyDescent="0.25">
      <c r="R2733" s="360"/>
      <c r="S2733" s="339"/>
    </row>
    <row r="2734" spans="18:19" x14ac:dyDescent="0.25">
      <c r="R2734" s="360"/>
      <c r="S2734" s="339"/>
    </row>
    <row r="2735" spans="18:19" x14ac:dyDescent="0.25">
      <c r="R2735" s="360"/>
      <c r="S2735" s="339"/>
    </row>
    <row r="2736" spans="18:19" x14ac:dyDescent="0.25">
      <c r="R2736" s="360"/>
      <c r="S2736" s="339"/>
    </row>
    <row r="2737" spans="18:19" x14ac:dyDescent="0.25">
      <c r="R2737" s="360"/>
      <c r="S2737" s="339"/>
    </row>
    <row r="2738" spans="18:19" x14ac:dyDescent="0.25">
      <c r="R2738" s="360"/>
      <c r="S2738" s="339"/>
    </row>
    <row r="2739" spans="18:19" x14ac:dyDescent="0.25">
      <c r="R2739" s="360"/>
      <c r="S2739" s="339"/>
    </row>
    <row r="2740" spans="18:19" x14ac:dyDescent="0.25">
      <c r="R2740" s="360"/>
      <c r="S2740" s="339"/>
    </row>
    <row r="2741" spans="18:19" x14ac:dyDescent="0.25">
      <c r="R2741" s="360"/>
      <c r="S2741" s="339"/>
    </row>
    <row r="2742" spans="18:19" x14ac:dyDescent="0.25">
      <c r="R2742" s="360"/>
      <c r="S2742" s="339"/>
    </row>
    <row r="2743" spans="18:19" x14ac:dyDescent="0.25">
      <c r="R2743" s="360"/>
      <c r="S2743" s="339"/>
    </row>
    <row r="2744" spans="18:19" x14ac:dyDescent="0.25">
      <c r="R2744" s="360"/>
      <c r="S2744" s="339"/>
    </row>
    <row r="2745" spans="18:19" x14ac:dyDescent="0.25">
      <c r="R2745" s="360"/>
      <c r="S2745" s="339"/>
    </row>
    <row r="2746" spans="18:19" x14ac:dyDescent="0.25">
      <c r="R2746" s="360"/>
      <c r="S2746" s="339"/>
    </row>
    <row r="2747" spans="18:19" x14ac:dyDescent="0.25">
      <c r="R2747" s="360"/>
      <c r="S2747" s="339"/>
    </row>
    <row r="2748" spans="18:19" x14ac:dyDescent="0.25">
      <c r="R2748" s="360"/>
      <c r="S2748" s="339"/>
    </row>
    <row r="2749" spans="18:19" x14ac:dyDescent="0.25">
      <c r="R2749" s="360"/>
      <c r="S2749" s="339"/>
    </row>
    <row r="2750" spans="18:19" x14ac:dyDescent="0.25">
      <c r="R2750" s="360"/>
      <c r="S2750" s="339"/>
    </row>
    <row r="2751" spans="18:19" x14ac:dyDescent="0.25">
      <c r="R2751" s="360"/>
      <c r="S2751" s="339"/>
    </row>
    <row r="2752" spans="18:19" x14ac:dyDescent="0.25">
      <c r="R2752" s="360"/>
      <c r="S2752" s="339"/>
    </row>
    <row r="2753" spans="18:19" x14ac:dyDescent="0.25">
      <c r="R2753" s="360"/>
      <c r="S2753" s="339"/>
    </row>
    <row r="2754" spans="18:19" x14ac:dyDescent="0.25">
      <c r="R2754" s="360"/>
      <c r="S2754" s="339"/>
    </row>
    <row r="2755" spans="18:19" x14ac:dyDescent="0.25">
      <c r="R2755" s="360"/>
      <c r="S2755" s="339"/>
    </row>
    <row r="2756" spans="18:19" x14ac:dyDescent="0.25">
      <c r="R2756" s="360"/>
      <c r="S2756" s="339"/>
    </row>
    <row r="2757" spans="18:19" x14ac:dyDescent="0.25">
      <c r="R2757" s="360"/>
      <c r="S2757" s="339"/>
    </row>
    <row r="2758" spans="18:19" x14ac:dyDescent="0.25">
      <c r="R2758" s="360"/>
      <c r="S2758" s="339"/>
    </row>
    <row r="2759" spans="18:19" x14ac:dyDescent="0.25">
      <c r="R2759" s="360"/>
      <c r="S2759" s="339"/>
    </row>
    <row r="2760" spans="18:19" x14ac:dyDescent="0.25">
      <c r="R2760" s="360"/>
      <c r="S2760" s="339"/>
    </row>
    <row r="2761" spans="18:19" x14ac:dyDescent="0.25">
      <c r="R2761" s="360"/>
      <c r="S2761" s="339"/>
    </row>
    <row r="2762" spans="18:19" x14ac:dyDescent="0.25">
      <c r="R2762" s="360"/>
      <c r="S2762" s="339"/>
    </row>
    <row r="2763" spans="18:19" x14ac:dyDescent="0.25">
      <c r="R2763" s="360"/>
      <c r="S2763" s="339"/>
    </row>
    <row r="2764" spans="18:19" x14ac:dyDescent="0.25">
      <c r="R2764" s="360"/>
      <c r="S2764" s="339"/>
    </row>
    <row r="2765" spans="18:19" x14ac:dyDescent="0.25">
      <c r="R2765" s="360"/>
      <c r="S2765" s="339"/>
    </row>
    <row r="2766" spans="18:19" x14ac:dyDescent="0.25">
      <c r="R2766" s="360"/>
      <c r="S2766" s="339"/>
    </row>
    <row r="2767" spans="18:19" x14ac:dyDescent="0.25">
      <c r="R2767" s="360"/>
      <c r="S2767" s="339"/>
    </row>
    <row r="2768" spans="18:19" x14ac:dyDescent="0.25">
      <c r="R2768" s="360"/>
      <c r="S2768" s="339"/>
    </row>
    <row r="2769" spans="18:19" x14ac:dyDescent="0.25">
      <c r="R2769" s="360"/>
      <c r="S2769" s="339"/>
    </row>
    <row r="2770" spans="18:19" x14ac:dyDescent="0.25">
      <c r="R2770" s="360"/>
      <c r="S2770" s="339"/>
    </row>
    <row r="2771" spans="18:19" x14ac:dyDescent="0.25">
      <c r="R2771" s="360"/>
      <c r="S2771" s="339"/>
    </row>
    <row r="2772" spans="18:19" x14ac:dyDescent="0.25">
      <c r="R2772" s="360"/>
      <c r="S2772" s="339"/>
    </row>
    <row r="2773" spans="18:19" x14ac:dyDescent="0.25">
      <c r="R2773" s="360"/>
      <c r="S2773" s="339"/>
    </row>
    <row r="2774" spans="18:19" x14ac:dyDescent="0.25">
      <c r="R2774" s="360"/>
      <c r="S2774" s="339"/>
    </row>
    <row r="2775" spans="18:19" x14ac:dyDescent="0.25">
      <c r="R2775" s="360"/>
      <c r="S2775" s="339"/>
    </row>
    <row r="2776" spans="18:19" x14ac:dyDescent="0.25">
      <c r="R2776" s="360"/>
      <c r="S2776" s="339"/>
    </row>
    <row r="2777" spans="18:19" x14ac:dyDescent="0.25">
      <c r="R2777" s="360"/>
      <c r="S2777" s="339"/>
    </row>
    <row r="2778" spans="18:19" x14ac:dyDescent="0.25">
      <c r="R2778" s="360"/>
      <c r="S2778" s="339"/>
    </row>
    <row r="2779" spans="18:19" x14ac:dyDescent="0.25">
      <c r="R2779" s="360"/>
      <c r="S2779" s="339"/>
    </row>
    <row r="2780" spans="18:19" x14ac:dyDescent="0.25">
      <c r="R2780" s="360"/>
      <c r="S2780" s="339"/>
    </row>
    <row r="2781" spans="18:19" x14ac:dyDescent="0.25">
      <c r="R2781" s="360"/>
      <c r="S2781" s="339"/>
    </row>
    <row r="2782" spans="18:19" x14ac:dyDescent="0.25">
      <c r="R2782" s="360"/>
      <c r="S2782" s="339"/>
    </row>
    <row r="2783" spans="18:19" x14ac:dyDescent="0.25">
      <c r="R2783" s="360"/>
      <c r="S2783" s="339"/>
    </row>
    <row r="2784" spans="18:19" x14ac:dyDescent="0.25">
      <c r="R2784" s="360"/>
      <c r="S2784" s="339"/>
    </row>
    <row r="2785" spans="18:19" x14ac:dyDescent="0.25">
      <c r="R2785" s="360"/>
      <c r="S2785" s="339"/>
    </row>
    <row r="2786" spans="18:19" x14ac:dyDescent="0.25">
      <c r="R2786" s="360"/>
      <c r="S2786" s="339"/>
    </row>
    <row r="2787" spans="18:19" x14ac:dyDescent="0.25">
      <c r="R2787" s="360"/>
      <c r="S2787" s="339"/>
    </row>
    <row r="2788" spans="18:19" x14ac:dyDescent="0.25">
      <c r="R2788" s="360"/>
      <c r="S2788" s="339"/>
    </row>
    <row r="2789" spans="18:19" x14ac:dyDescent="0.25">
      <c r="R2789" s="360"/>
      <c r="S2789" s="339"/>
    </row>
    <row r="2790" spans="18:19" x14ac:dyDescent="0.25">
      <c r="R2790" s="360"/>
      <c r="S2790" s="339"/>
    </row>
    <row r="2791" spans="18:19" x14ac:dyDescent="0.25">
      <c r="R2791" s="360"/>
      <c r="S2791" s="339"/>
    </row>
    <row r="2792" spans="18:19" x14ac:dyDescent="0.25">
      <c r="R2792" s="360"/>
      <c r="S2792" s="339"/>
    </row>
    <row r="2793" spans="18:19" x14ac:dyDescent="0.25">
      <c r="R2793" s="360"/>
      <c r="S2793" s="339"/>
    </row>
    <row r="2794" spans="18:19" x14ac:dyDescent="0.25">
      <c r="R2794" s="360"/>
      <c r="S2794" s="339"/>
    </row>
    <row r="2795" spans="18:19" x14ac:dyDescent="0.25">
      <c r="R2795" s="360"/>
      <c r="S2795" s="339"/>
    </row>
    <row r="2796" spans="18:19" x14ac:dyDescent="0.25">
      <c r="R2796" s="360"/>
      <c r="S2796" s="339"/>
    </row>
    <row r="2797" spans="18:19" x14ac:dyDescent="0.25">
      <c r="R2797" s="360"/>
      <c r="S2797" s="339"/>
    </row>
    <row r="2798" spans="18:19" x14ac:dyDescent="0.25">
      <c r="R2798" s="360"/>
      <c r="S2798" s="339"/>
    </row>
    <row r="2799" spans="18:19" x14ac:dyDescent="0.25">
      <c r="R2799" s="360"/>
      <c r="S2799" s="339"/>
    </row>
    <row r="2800" spans="18:19" x14ac:dyDescent="0.25">
      <c r="R2800" s="360"/>
      <c r="S2800" s="339"/>
    </row>
    <row r="2801" spans="18:19" x14ac:dyDescent="0.25">
      <c r="R2801" s="360"/>
      <c r="S2801" s="339"/>
    </row>
    <row r="2802" spans="18:19" x14ac:dyDescent="0.25">
      <c r="R2802" s="360"/>
      <c r="S2802" s="339"/>
    </row>
    <row r="2803" spans="18:19" x14ac:dyDescent="0.25">
      <c r="R2803" s="360"/>
      <c r="S2803" s="339"/>
    </row>
    <row r="2804" spans="18:19" x14ac:dyDescent="0.25">
      <c r="R2804" s="360"/>
      <c r="S2804" s="339"/>
    </row>
    <row r="2805" spans="18:19" x14ac:dyDescent="0.25">
      <c r="R2805" s="360"/>
      <c r="S2805" s="339"/>
    </row>
    <row r="2806" spans="18:19" x14ac:dyDescent="0.25">
      <c r="R2806" s="360"/>
      <c r="S2806" s="339"/>
    </row>
    <row r="2807" spans="18:19" x14ac:dyDescent="0.25">
      <c r="R2807" s="360"/>
      <c r="S2807" s="339"/>
    </row>
    <row r="2808" spans="18:19" x14ac:dyDescent="0.25">
      <c r="R2808" s="360"/>
      <c r="S2808" s="339"/>
    </row>
    <row r="2809" spans="18:19" x14ac:dyDescent="0.25">
      <c r="R2809" s="360"/>
      <c r="S2809" s="339"/>
    </row>
    <row r="2810" spans="18:19" x14ac:dyDescent="0.25">
      <c r="R2810" s="360"/>
      <c r="S2810" s="339"/>
    </row>
    <row r="2811" spans="18:19" x14ac:dyDescent="0.25">
      <c r="R2811" s="360"/>
      <c r="S2811" s="339"/>
    </row>
    <row r="2812" spans="18:19" x14ac:dyDescent="0.25">
      <c r="R2812" s="360"/>
      <c r="S2812" s="339"/>
    </row>
    <row r="2813" spans="18:19" x14ac:dyDescent="0.25">
      <c r="R2813" s="360"/>
      <c r="S2813" s="339"/>
    </row>
    <row r="2814" spans="18:19" x14ac:dyDescent="0.25">
      <c r="R2814" s="360"/>
      <c r="S2814" s="339"/>
    </row>
    <row r="2815" spans="18:19" x14ac:dyDescent="0.25">
      <c r="R2815" s="360"/>
      <c r="S2815" s="339"/>
    </row>
    <row r="2816" spans="18:19" x14ac:dyDescent="0.25">
      <c r="R2816" s="360"/>
      <c r="S2816" s="339"/>
    </row>
    <row r="2817" spans="18:19" x14ac:dyDescent="0.25">
      <c r="R2817" s="360"/>
      <c r="S2817" s="339"/>
    </row>
    <row r="2818" spans="18:19" x14ac:dyDescent="0.25">
      <c r="R2818" s="360"/>
      <c r="S2818" s="339"/>
    </row>
    <row r="2819" spans="18:19" x14ac:dyDescent="0.25">
      <c r="R2819" s="360"/>
      <c r="S2819" s="339"/>
    </row>
    <row r="2820" spans="18:19" x14ac:dyDescent="0.25">
      <c r="R2820" s="360"/>
      <c r="S2820" s="339"/>
    </row>
    <row r="2821" spans="18:19" x14ac:dyDescent="0.25">
      <c r="R2821" s="360"/>
      <c r="S2821" s="339"/>
    </row>
    <row r="2822" spans="18:19" x14ac:dyDescent="0.25">
      <c r="R2822" s="360"/>
      <c r="S2822" s="339"/>
    </row>
    <row r="2823" spans="18:19" x14ac:dyDescent="0.25">
      <c r="R2823" s="360"/>
      <c r="S2823" s="339"/>
    </row>
    <row r="2824" spans="18:19" x14ac:dyDescent="0.25">
      <c r="R2824" s="360"/>
      <c r="S2824" s="339"/>
    </row>
    <row r="2825" spans="18:19" x14ac:dyDescent="0.25">
      <c r="R2825" s="360"/>
      <c r="S2825" s="339"/>
    </row>
    <row r="2826" spans="18:19" x14ac:dyDescent="0.25">
      <c r="R2826" s="360"/>
      <c r="S2826" s="339"/>
    </row>
    <row r="2827" spans="18:19" x14ac:dyDescent="0.25">
      <c r="R2827" s="360"/>
      <c r="S2827" s="339"/>
    </row>
    <row r="2828" spans="18:19" x14ac:dyDescent="0.25">
      <c r="R2828" s="360"/>
      <c r="S2828" s="339"/>
    </row>
    <row r="2829" spans="18:19" x14ac:dyDescent="0.25">
      <c r="R2829" s="360"/>
      <c r="S2829" s="339"/>
    </row>
    <row r="2830" spans="18:19" x14ac:dyDescent="0.25">
      <c r="R2830" s="360"/>
      <c r="S2830" s="339"/>
    </row>
    <row r="2831" spans="18:19" x14ac:dyDescent="0.25">
      <c r="R2831" s="360"/>
      <c r="S2831" s="339"/>
    </row>
    <row r="2832" spans="18:19" x14ac:dyDescent="0.25">
      <c r="R2832" s="360"/>
      <c r="S2832" s="339"/>
    </row>
    <row r="2833" spans="18:19" x14ac:dyDescent="0.25">
      <c r="R2833" s="360"/>
      <c r="S2833" s="339"/>
    </row>
    <row r="2834" spans="18:19" x14ac:dyDescent="0.25">
      <c r="R2834" s="360"/>
      <c r="S2834" s="339"/>
    </row>
    <row r="2835" spans="18:19" x14ac:dyDescent="0.25">
      <c r="R2835" s="360"/>
      <c r="S2835" s="339"/>
    </row>
    <row r="2836" spans="18:19" x14ac:dyDescent="0.25">
      <c r="R2836" s="360"/>
      <c r="S2836" s="339"/>
    </row>
    <row r="2837" spans="18:19" x14ac:dyDescent="0.25">
      <c r="R2837" s="360"/>
      <c r="S2837" s="339"/>
    </row>
    <row r="2838" spans="18:19" x14ac:dyDescent="0.25">
      <c r="R2838" s="360"/>
      <c r="S2838" s="339"/>
    </row>
    <row r="2839" spans="18:19" x14ac:dyDescent="0.25">
      <c r="R2839" s="360"/>
      <c r="S2839" s="339"/>
    </row>
    <row r="2840" spans="18:19" x14ac:dyDescent="0.25">
      <c r="R2840" s="360"/>
      <c r="S2840" s="339"/>
    </row>
    <row r="2841" spans="18:19" x14ac:dyDescent="0.25">
      <c r="R2841" s="360"/>
      <c r="S2841" s="339"/>
    </row>
    <row r="2842" spans="18:19" x14ac:dyDescent="0.25">
      <c r="R2842" s="360"/>
      <c r="S2842" s="339"/>
    </row>
    <row r="2843" spans="18:19" x14ac:dyDescent="0.25">
      <c r="R2843" s="360"/>
      <c r="S2843" s="339"/>
    </row>
    <row r="2844" spans="18:19" x14ac:dyDescent="0.25">
      <c r="R2844" s="360"/>
      <c r="S2844" s="339"/>
    </row>
    <row r="2845" spans="18:19" x14ac:dyDescent="0.25">
      <c r="R2845" s="360"/>
      <c r="S2845" s="339"/>
    </row>
    <row r="2846" spans="18:19" x14ac:dyDescent="0.25">
      <c r="R2846" s="360"/>
      <c r="S2846" s="339"/>
    </row>
    <row r="2847" spans="18:19" x14ac:dyDescent="0.25">
      <c r="R2847" s="360"/>
      <c r="S2847" s="339"/>
    </row>
    <row r="2848" spans="18:19" x14ac:dyDescent="0.25">
      <c r="R2848" s="360"/>
      <c r="S2848" s="339"/>
    </row>
    <row r="2849" spans="18:19" x14ac:dyDescent="0.25">
      <c r="R2849" s="360"/>
      <c r="S2849" s="339"/>
    </row>
    <row r="2850" spans="18:19" x14ac:dyDescent="0.25">
      <c r="R2850" s="360"/>
      <c r="S2850" s="339"/>
    </row>
    <row r="2851" spans="18:19" x14ac:dyDescent="0.25">
      <c r="R2851" s="360"/>
      <c r="S2851" s="339"/>
    </row>
    <row r="2852" spans="18:19" x14ac:dyDescent="0.25">
      <c r="R2852" s="360"/>
      <c r="S2852" s="339"/>
    </row>
    <row r="2853" spans="18:19" x14ac:dyDescent="0.25">
      <c r="R2853" s="360"/>
      <c r="S2853" s="339"/>
    </row>
    <row r="2854" spans="18:19" x14ac:dyDescent="0.25">
      <c r="R2854" s="360"/>
      <c r="S2854" s="339"/>
    </row>
    <row r="2855" spans="18:19" x14ac:dyDescent="0.25">
      <c r="R2855" s="360"/>
      <c r="S2855" s="339"/>
    </row>
    <row r="2856" spans="18:19" x14ac:dyDescent="0.25">
      <c r="R2856" s="360"/>
      <c r="S2856" s="339"/>
    </row>
    <row r="2857" spans="18:19" x14ac:dyDescent="0.25">
      <c r="R2857" s="360"/>
      <c r="S2857" s="339"/>
    </row>
    <row r="2858" spans="18:19" x14ac:dyDescent="0.25">
      <c r="R2858" s="360"/>
      <c r="S2858" s="339"/>
    </row>
    <row r="2859" spans="18:19" x14ac:dyDescent="0.25">
      <c r="R2859" s="360"/>
      <c r="S2859" s="339"/>
    </row>
    <row r="2860" spans="18:19" x14ac:dyDescent="0.25">
      <c r="R2860" s="360"/>
      <c r="S2860" s="339"/>
    </row>
    <row r="2861" spans="18:19" x14ac:dyDescent="0.25">
      <c r="R2861" s="360"/>
      <c r="S2861" s="339"/>
    </row>
    <row r="2862" spans="18:19" x14ac:dyDescent="0.25">
      <c r="R2862" s="360"/>
      <c r="S2862" s="339"/>
    </row>
    <row r="2863" spans="18:19" x14ac:dyDescent="0.25">
      <c r="R2863" s="360"/>
      <c r="S2863" s="339"/>
    </row>
    <row r="2864" spans="18:19" x14ac:dyDescent="0.25">
      <c r="R2864" s="360"/>
      <c r="S2864" s="339"/>
    </row>
    <row r="2865" spans="18:19" x14ac:dyDescent="0.25">
      <c r="R2865" s="360"/>
      <c r="S2865" s="339"/>
    </row>
    <row r="2866" spans="18:19" x14ac:dyDescent="0.25">
      <c r="R2866" s="360"/>
      <c r="S2866" s="339"/>
    </row>
    <row r="2867" spans="18:19" x14ac:dyDescent="0.25">
      <c r="R2867" s="360"/>
      <c r="S2867" s="339"/>
    </row>
    <row r="2868" spans="18:19" x14ac:dyDescent="0.25">
      <c r="R2868" s="360"/>
      <c r="S2868" s="339"/>
    </row>
    <row r="2869" spans="18:19" x14ac:dyDescent="0.25">
      <c r="R2869" s="360"/>
      <c r="S2869" s="339"/>
    </row>
    <row r="2870" spans="18:19" x14ac:dyDescent="0.25">
      <c r="R2870" s="360"/>
      <c r="S2870" s="339"/>
    </row>
    <row r="2871" spans="18:19" x14ac:dyDescent="0.25">
      <c r="R2871" s="360"/>
      <c r="S2871" s="339"/>
    </row>
    <row r="2872" spans="18:19" x14ac:dyDescent="0.25">
      <c r="R2872" s="360"/>
      <c r="S2872" s="339"/>
    </row>
    <row r="2873" spans="18:19" x14ac:dyDescent="0.25">
      <c r="R2873" s="360"/>
      <c r="S2873" s="339"/>
    </row>
    <row r="2874" spans="18:19" x14ac:dyDescent="0.25">
      <c r="R2874" s="360"/>
      <c r="S2874" s="339"/>
    </row>
    <row r="2875" spans="18:19" x14ac:dyDescent="0.25">
      <c r="R2875" s="360"/>
      <c r="S2875" s="339"/>
    </row>
    <row r="2876" spans="18:19" x14ac:dyDescent="0.25">
      <c r="R2876" s="360"/>
      <c r="S2876" s="339"/>
    </row>
    <row r="2877" spans="18:19" x14ac:dyDescent="0.25">
      <c r="R2877" s="360"/>
      <c r="S2877" s="339"/>
    </row>
    <row r="2878" spans="18:19" x14ac:dyDescent="0.25">
      <c r="R2878" s="360"/>
      <c r="S2878" s="339"/>
    </row>
    <row r="2879" spans="18:19" x14ac:dyDescent="0.25">
      <c r="R2879" s="360"/>
      <c r="S2879" s="339"/>
    </row>
    <row r="2880" spans="18:19" x14ac:dyDescent="0.25">
      <c r="R2880" s="360"/>
      <c r="S2880" s="339"/>
    </row>
    <row r="2881" spans="18:19" x14ac:dyDescent="0.25">
      <c r="R2881" s="360"/>
      <c r="S2881" s="339"/>
    </row>
    <row r="2882" spans="18:19" x14ac:dyDescent="0.25">
      <c r="R2882" s="360"/>
      <c r="S2882" s="339"/>
    </row>
    <row r="2883" spans="18:19" x14ac:dyDescent="0.25">
      <c r="R2883" s="360"/>
      <c r="S2883" s="339"/>
    </row>
    <row r="2884" spans="18:19" x14ac:dyDescent="0.25">
      <c r="R2884" s="360"/>
      <c r="S2884" s="339"/>
    </row>
    <row r="2885" spans="18:19" x14ac:dyDescent="0.25">
      <c r="R2885" s="360"/>
      <c r="S2885" s="339"/>
    </row>
    <row r="2886" spans="18:19" x14ac:dyDescent="0.25">
      <c r="R2886" s="360"/>
      <c r="S2886" s="339"/>
    </row>
    <row r="2887" spans="18:19" x14ac:dyDescent="0.25">
      <c r="R2887" s="360"/>
      <c r="S2887" s="339"/>
    </row>
    <row r="2888" spans="18:19" x14ac:dyDescent="0.25">
      <c r="R2888" s="360"/>
      <c r="S2888" s="339"/>
    </row>
    <row r="2889" spans="18:19" x14ac:dyDescent="0.25">
      <c r="R2889" s="360"/>
      <c r="S2889" s="339"/>
    </row>
    <row r="2890" spans="18:19" x14ac:dyDescent="0.25">
      <c r="R2890" s="360"/>
      <c r="S2890" s="339"/>
    </row>
    <row r="2891" spans="18:19" x14ac:dyDescent="0.25">
      <c r="R2891" s="360"/>
      <c r="S2891" s="339"/>
    </row>
    <row r="2892" spans="18:19" x14ac:dyDescent="0.25">
      <c r="R2892" s="360"/>
      <c r="S2892" s="339"/>
    </row>
    <row r="2893" spans="18:19" x14ac:dyDescent="0.25">
      <c r="R2893" s="360"/>
      <c r="S2893" s="339"/>
    </row>
    <row r="2894" spans="18:19" x14ac:dyDescent="0.25">
      <c r="R2894" s="360"/>
      <c r="S2894" s="339"/>
    </row>
    <row r="2895" spans="18:19" x14ac:dyDescent="0.25">
      <c r="R2895" s="360"/>
      <c r="S2895" s="339"/>
    </row>
    <row r="2896" spans="18:19" x14ac:dyDescent="0.25">
      <c r="R2896" s="360"/>
      <c r="S2896" s="339"/>
    </row>
    <row r="2897" spans="18:19" x14ac:dyDescent="0.25">
      <c r="R2897" s="360"/>
      <c r="S2897" s="339"/>
    </row>
    <row r="2898" spans="18:19" x14ac:dyDescent="0.25">
      <c r="R2898" s="360"/>
      <c r="S2898" s="339"/>
    </row>
    <row r="2899" spans="18:19" x14ac:dyDescent="0.25">
      <c r="R2899" s="360"/>
      <c r="S2899" s="339"/>
    </row>
    <row r="2900" spans="18:19" x14ac:dyDescent="0.25">
      <c r="R2900" s="360"/>
      <c r="S2900" s="339"/>
    </row>
    <row r="2901" spans="18:19" x14ac:dyDescent="0.25">
      <c r="R2901" s="360"/>
      <c r="S2901" s="339"/>
    </row>
    <row r="2902" spans="18:19" x14ac:dyDescent="0.25">
      <c r="R2902" s="360"/>
      <c r="S2902" s="339"/>
    </row>
    <row r="2903" spans="18:19" x14ac:dyDescent="0.25">
      <c r="R2903" s="360"/>
      <c r="S2903" s="339"/>
    </row>
    <row r="2904" spans="18:19" x14ac:dyDescent="0.25">
      <c r="R2904" s="360"/>
      <c r="S2904" s="339"/>
    </row>
    <row r="2905" spans="18:19" x14ac:dyDescent="0.25">
      <c r="R2905" s="360"/>
      <c r="S2905" s="339"/>
    </row>
    <row r="2906" spans="18:19" x14ac:dyDescent="0.25">
      <c r="R2906" s="360"/>
      <c r="S2906" s="339"/>
    </row>
    <row r="2907" spans="18:19" x14ac:dyDescent="0.25">
      <c r="R2907" s="360"/>
      <c r="S2907" s="339"/>
    </row>
    <row r="2908" spans="18:19" x14ac:dyDescent="0.25">
      <c r="R2908" s="360"/>
      <c r="S2908" s="339"/>
    </row>
    <row r="2909" spans="18:19" x14ac:dyDescent="0.25">
      <c r="R2909" s="360"/>
      <c r="S2909" s="339"/>
    </row>
    <row r="2910" spans="18:19" x14ac:dyDescent="0.25">
      <c r="R2910" s="360"/>
      <c r="S2910" s="339"/>
    </row>
    <row r="2911" spans="18:19" x14ac:dyDescent="0.25">
      <c r="R2911" s="360"/>
      <c r="S2911" s="339"/>
    </row>
    <row r="2912" spans="18:19" x14ac:dyDescent="0.25">
      <c r="R2912" s="360"/>
      <c r="S2912" s="339"/>
    </row>
    <row r="2913" spans="18:19" x14ac:dyDescent="0.25">
      <c r="R2913" s="360"/>
      <c r="S2913" s="339"/>
    </row>
    <row r="2914" spans="18:19" x14ac:dyDescent="0.25">
      <c r="R2914" s="360"/>
      <c r="S2914" s="339"/>
    </row>
    <row r="2915" spans="18:19" x14ac:dyDescent="0.25">
      <c r="R2915" s="360"/>
      <c r="S2915" s="339"/>
    </row>
    <row r="2916" spans="18:19" x14ac:dyDescent="0.25">
      <c r="R2916" s="360"/>
      <c r="S2916" s="339"/>
    </row>
    <row r="2917" spans="18:19" x14ac:dyDescent="0.25">
      <c r="R2917" s="360"/>
      <c r="S2917" s="339"/>
    </row>
    <row r="2918" spans="18:19" x14ac:dyDescent="0.25">
      <c r="R2918" s="360"/>
      <c r="S2918" s="339"/>
    </row>
    <row r="2919" spans="18:19" x14ac:dyDescent="0.25">
      <c r="R2919" s="360"/>
      <c r="S2919" s="339"/>
    </row>
    <row r="2920" spans="18:19" x14ac:dyDescent="0.25">
      <c r="R2920" s="360"/>
      <c r="S2920" s="339"/>
    </row>
    <row r="2921" spans="18:19" x14ac:dyDescent="0.25">
      <c r="R2921" s="360"/>
      <c r="S2921" s="339"/>
    </row>
    <row r="2922" spans="18:19" x14ac:dyDescent="0.25">
      <c r="R2922" s="360"/>
      <c r="S2922" s="339"/>
    </row>
    <row r="2923" spans="18:19" x14ac:dyDescent="0.25">
      <c r="R2923" s="360"/>
      <c r="S2923" s="339"/>
    </row>
    <row r="2924" spans="18:19" x14ac:dyDescent="0.25">
      <c r="R2924" s="360"/>
      <c r="S2924" s="339"/>
    </row>
    <row r="2925" spans="18:19" x14ac:dyDescent="0.25">
      <c r="R2925" s="360"/>
      <c r="S2925" s="339"/>
    </row>
    <row r="2926" spans="18:19" x14ac:dyDescent="0.25">
      <c r="R2926" s="360"/>
      <c r="S2926" s="339"/>
    </row>
    <row r="2927" spans="18:19" x14ac:dyDescent="0.25">
      <c r="R2927" s="360"/>
      <c r="S2927" s="339"/>
    </row>
    <row r="2928" spans="18:19" x14ac:dyDescent="0.25">
      <c r="R2928" s="360"/>
      <c r="S2928" s="339"/>
    </row>
    <row r="2929" spans="18:19" x14ac:dyDescent="0.25">
      <c r="R2929" s="360"/>
      <c r="S2929" s="339"/>
    </row>
    <row r="2930" spans="18:19" x14ac:dyDescent="0.25">
      <c r="R2930" s="360"/>
      <c r="S2930" s="339"/>
    </row>
    <row r="2931" spans="18:19" x14ac:dyDescent="0.25">
      <c r="R2931" s="360"/>
      <c r="S2931" s="339"/>
    </row>
    <row r="2932" spans="18:19" x14ac:dyDescent="0.25">
      <c r="R2932" s="360"/>
      <c r="S2932" s="339"/>
    </row>
    <row r="2933" spans="18:19" x14ac:dyDescent="0.25">
      <c r="R2933" s="360"/>
      <c r="S2933" s="339"/>
    </row>
    <row r="2934" spans="18:19" x14ac:dyDescent="0.25">
      <c r="R2934" s="360"/>
      <c r="S2934" s="339"/>
    </row>
    <row r="2935" spans="18:19" x14ac:dyDescent="0.25">
      <c r="R2935" s="360"/>
      <c r="S2935" s="339"/>
    </row>
    <row r="2936" spans="18:19" x14ac:dyDescent="0.25">
      <c r="R2936" s="360"/>
      <c r="S2936" s="339"/>
    </row>
    <row r="2937" spans="18:19" x14ac:dyDescent="0.25">
      <c r="R2937" s="360"/>
      <c r="S2937" s="339"/>
    </row>
    <row r="2938" spans="18:19" x14ac:dyDescent="0.25">
      <c r="R2938" s="360"/>
      <c r="S2938" s="339"/>
    </row>
    <row r="2939" spans="18:19" x14ac:dyDescent="0.25">
      <c r="R2939" s="360"/>
      <c r="S2939" s="339"/>
    </row>
    <row r="2940" spans="18:19" x14ac:dyDescent="0.25">
      <c r="R2940" s="360"/>
      <c r="S2940" s="339"/>
    </row>
    <row r="2941" spans="18:19" x14ac:dyDescent="0.25">
      <c r="R2941" s="360"/>
      <c r="S2941" s="339"/>
    </row>
    <row r="2942" spans="18:19" x14ac:dyDescent="0.25">
      <c r="R2942" s="360"/>
      <c r="S2942" s="339"/>
    </row>
    <row r="2943" spans="18:19" x14ac:dyDescent="0.25">
      <c r="R2943" s="360"/>
      <c r="S2943" s="339"/>
    </row>
    <row r="2944" spans="18:19" x14ac:dyDescent="0.25">
      <c r="R2944" s="360"/>
      <c r="S2944" s="339"/>
    </row>
    <row r="2945" spans="18:19" x14ac:dyDescent="0.25">
      <c r="R2945" s="360"/>
      <c r="S2945" s="339"/>
    </row>
    <row r="2946" spans="18:19" x14ac:dyDescent="0.25">
      <c r="R2946" s="360"/>
      <c r="S2946" s="339"/>
    </row>
    <row r="2947" spans="18:19" x14ac:dyDescent="0.25">
      <c r="R2947" s="360"/>
      <c r="S2947" s="339"/>
    </row>
    <row r="2948" spans="18:19" x14ac:dyDescent="0.25">
      <c r="R2948" s="360"/>
      <c r="S2948" s="339"/>
    </row>
    <row r="2949" spans="18:19" x14ac:dyDescent="0.25">
      <c r="R2949" s="360"/>
      <c r="S2949" s="339"/>
    </row>
    <row r="2950" spans="18:19" x14ac:dyDescent="0.25">
      <c r="R2950" s="360"/>
      <c r="S2950" s="339"/>
    </row>
    <row r="2951" spans="18:19" x14ac:dyDescent="0.25">
      <c r="R2951" s="360"/>
      <c r="S2951" s="339"/>
    </row>
    <row r="2952" spans="18:19" x14ac:dyDescent="0.25">
      <c r="R2952" s="360"/>
      <c r="S2952" s="339"/>
    </row>
    <row r="2953" spans="18:19" x14ac:dyDescent="0.25">
      <c r="R2953" s="360"/>
      <c r="S2953" s="339"/>
    </row>
    <row r="2954" spans="18:19" x14ac:dyDescent="0.25">
      <c r="R2954" s="360"/>
      <c r="S2954" s="339"/>
    </row>
    <row r="2955" spans="18:19" x14ac:dyDescent="0.25">
      <c r="R2955" s="360"/>
      <c r="S2955" s="339"/>
    </row>
    <row r="2956" spans="18:19" x14ac:dyDescent="0.25">
      <c r="R2956" s="360"/>
      <c r="S2956" s="339"/>
    </row>
    <row r="2957" spans="18:19" x14ac:dyDescent="0.25">
      <c r="R2957" s="360"/>
      <c r="S2957" s="339"/>
    </row>
    <row r="2958" spans="18:19" x14ac:dyDescent="0.25">
      <c r="R2958" s="360"/>
      <c r="S2958" s="339"/>
    </row>
    <row r="2959" spans="18:19" x14ac:dyDescent="0.25">
      <c r="R2959" s="360"/>
      <c r="S2959" s="339"/>
    </row>
    <row r="2960" spans="18:19" x14ac:dyDescent="0.25">
      <c r="R2960" s="360"/>
      <c r="S2960" s="339"/>
    </row>
    <row r="2961" spans="18:19" x14ac:dyDescent="0.25">
      <c r="R2961" s="360"/>
      <c r="S2961" s="339"/>
    </row>
    <row r="2962" spans="18:19" x14ac:dyDescent="0.25">
      <c r="R2962" s="360"/>
      <c r="S2962" s="339"/>
    </row>
    <row r="2963" spans="18:19" x14ac:dyDescent="0.25">
      <c r="R2963" s="360"/>
      <c r="S2963" s="339"/>
    </row>
    <row r="2964" spans="18:19" x14ac:dyDescent="0.25">
      <c r="R2964" s="360"/>
      <c r="S2964" s="339"/>
    </row>
    <row r="2965" spans="18:19" x14ac:dyDescent="0.25">
      <c r="R2965" s="360"/>
      <c r="S2965" s="339"/>
    </row>
    <row r="2966" spans="18:19" x14ac:dyDescent="0.25">
      <c r="R2966" s="360"/>
      <c r="S2966" s="339"/>
    </row>
    <row r="2967" spans="18:19" x14ac:dyDescent="0.25">
      <c r="R2967" s="360"/>
      <c r="S2967" s="339"/>
    </row>
    <row r="2968" spans="18:19" x14ac:dyDescent="0.25">
      <c r="R2968" s="360"/>
      <c r="S2968" s="339"/>
    </row>
    <row r="2969" spans="18:19" x14ac:dyDescent="0.25">
      <c r="R2969" s="360"/>
      <c r="S2969" s="339"/>
    </row>
    <row r="2970" spans="18:19" x14ac:dyDescent="0.25">
      <c r="R2970" s="360"/>
      <c r="S2970" s="339"/>
    </row>
    <row r="2971" spans="18:19" x14ac:dyDescent="0.25">
      <c r="R2971" s="360"/>
      <c r="S2971" s="339"/>
    </row>
    <row r="2972" spans="18:19" x14ac:dyDescent="0.25">
      <c r="R2972" s="360"/>
      <c r="S2972" s="339"/>
    </row>
    <row r="2973" spans="18:19" x14ac:dyDescent="0.25">
      <c r="R2973" s="360"/>
      <c r="S2973" s="339"/>
    </row>
    <row r="2974" spans="18:19" x14ac:dyDescent="0.25">
      <c r="R2974" s="360"/>
      <c r="S2974" s="339"/>
    </row>
    <row r="2975" spans="18:19" x14ac:dyDescent="0.25">
      <c r="R2975" s="360"/>
      <c r="S2975" s="339"/>
    </row>
    <row r="2976" spans="18:19" x14ac:dyDescent="0.25">
      <c r="R2976" s="360"/>
      <c r="S2976" s="339"/>
    </row>
    <row r="2977" spans="18:19" x14ac:dyDescent="0.25">
      <c r="R2977" s="360"/>
      <c r="S2977" s="339"/>
    </row>
    <row r="2978" spans="18:19" x14ac:dyDescent="0.25">
      <c r="R2978" s="360"/>
      <c r="S2978" s="339"/>
    </row>
    <row r="2979" spans="18:19" x14ac:dyDescent="0.25">
      <c r="R2979" s="360"/>
      <c r="S2979" s="339"/>
    </row>
    <row r="2980" spans="18:19" x14ac:dyDescent="0.25">
      <c r="R2980" s="360"/>
      <c r="S2980" s="339"/>
    </row>
    <row r="2981" spans="18:19" x14ac:dyDescent="0.25">
      <c r="R2981" s="360"/>
      <c r="S2981" s="339"/>
    </row>
    <row r="2982" spans="18:19" x14ac:dyDescent="0.25">
      <c r="R2982" s="360"/>
      <c r="S2982" s="339"/>
    </row>
    <row r="2983" spans="18:19" x14ac:dyDescent="0.25">
      <c r="R2983" s="360"/>
      <c r="S2983" s="339"/>
    </row>
    <row r="2984" spans="18:19" x14ac:dyDescent="0.25">
      <c r="R2984" s="360"/>
      <c r="S2984" s="339"/>
    </row>
    <row r="2985" spans="18:19" x14ac:dyDescent="0.25">
      <c r="R2985" s="360"/>
      <c r="S2985" s="339"/>
    </row>
    <row r="2986" spans="18:19" x14ac:dyDescent="0.25">
      <c r="R2986" s="360"/>
      <c r="S2986" s="339"/>
    </row>
    <row r="2987" spans="18:19" x14ac:dyDescent="0.25">
      <c r="R2987" s="360"/>
      <c r="S2987" s="339"/>
    </row>
    <row r="2988" spans="18:19" x14ac:dyDescent="0.25">
      <c r="R2988" s="360"/>
      <c r="S2988" s="339"/>
    </row>
    <row r="2989" spans="18:19" x14ac:dyDescent="0.25">
      <c r="R2989" s="360"/>
      <c r="S2989" s="339"/>
    </row>
    <row r="2990" spans="18:19" x14ac:dyDescent="0.25">
      <c r="R2990" s="360"/>
      <c r="S2990" s="339"/>
    </row>
    <row r="2991" spans="18:19" x14ac:dyDescent="0.25">
      <c r="R2991" s="360"/>
      <c r="S2991" s="339"/>
    </row>
    <row r="2992" spans="18:19" x14ac:dyDescent="0.25">
      <c r="R2992" s="360"/>
      <c r="S2992" s="339"/>
    </row>
    <row r="2993" spans="18:19" x14ac:dyDescent="0.25">
      <c r="R2993" s="360"/>
      <c r="S2993" s="339"/>
    </row>
    <row r="2994" spans="18:19" x14ac:dyDescent="0.25">
      <c r="R2994" s="360"/>
      <c r="S2994" s="339"/>
    </row>
    <row r="2995" spans="18:19" x14ac:dyDescent="0.25">
      <c r="R2995" s="360"/>
      <c r="S2995" s="339"/>
    </row>
    <row r="2996" spans="18:19" x14ac:dyDescent="0.25">
      <c r="R2996" s="360"/>
      <c r="S2996" s="339"/>
    </row>
    <row r="2997" spans="18:19" x14ac:dyDescent="0.25">
      <c r="R2997" s="360"/>
      <c r="S2997" s="339"/>
    </row>
    <row r="2998" spans="18:19" x14ac:dyDescent="0.25">
      <c r="R2998" s="360"/>
      <c r="S2998" s="339"/>
    </row>
    <row r="2999" spans="18:19" x14ac:dyDescent="0.25">
      <c r="R2999" s="360"/>
      <c r="S2999" s="339"/>
    </row>
    <row r="3000" spans="18:19" x14ac:dyDescent="0.25">
      <c r="R3000" s="360"/>
      <c r="S3000" s="339"/>
    </row>
    <row r="3001" spans="18:19" x14ac:dyDescent="0.25">
      <c r="R3001" s="360"/>
      <c r="S3001" s="339"/>
    </row>
    <row r="3002" spans="18:19" x14ac:dyDescent="0.25">
      <c r="R3002" s="360"/>
      <c r="S3002" s="339"/>
    </row>
    <row r="3003" spans="18:19" x14ac:dyDescent="0.25">
      <c r="R3003" s="360"/>
      <c r="S3003" s="339"/>
    </row>
    <row r="3004" spans="18:19" x14ac:dyDescent="0.25">
      <c r="R3004" s="360"/>
      <c r="S3004" s="339"/>
    </row>
    <row r="3005" spans="18:19" x14ac:dyDescent="0.25">
      <c r="R3005" s="360"/>
      <c r="S3005" s="339"/>
    </row>
    <row r="3006" spans="18:19" x14ac:dyDescent="0.25">
      <c r="R3006" s="360"/>
      <c r="S3006" s="339"/>
    </row>
    <row r="3007" spans="18:19" x14ac:dyDescent="0.25">
      <c r="R3007" s="360"/>
      <c r="S3007" s="339"/>
    </row>
    <row r="3008" spans="18:19" x14ac:dyDescent="0.25">
      <c r="R3008" s="360"/>
      <c r="S3008" s="339"/>
    </row>
    <row r="3009" spans="18:19" x14ac:dyDescent="0.25">
      <c r="R3009" s="360"/>
      <c r="S3009" s="339"/>
    </row>
    <row r="3010" spans="18:19" x14ac:dyDescent="0.25">
      <c r="R3010" s="360"/>
      <c r="S3010" s="339"/>
    </row>
    <row r="3011" spans="18:19" x14ac:dyDescent="0.25">
      <c r="R3011" s="360"/>
      <c r="S3011" s="339"/>
    </row>
    <row r="3012" spans="18:19" x14ac:dyDescent="0.25">
      <c r="R3012" s="360"/>
      <c r="S3012" s="339"/>
    </row>
    <row r="3013" spans="18:19" x14ac:dyDescent="0.25">
      <c r="R3013" s="360"/>
      <c r="S3013" s="339"/>
    </row>
    <row r="3014" spans="18:19" x14ac:dyDescent="0.25">
      <c r="R3014" s="360"/>
      <c r="S3014" s="339"/>
    </row>
    <row r="3015" spans="18:19" x14ac:dyDescent="0.25">
      <c r="R3015" s="360"/>
      <c r="S3015" s="339"/>
    </row>
    <row r="3016" spans="18:19" x14ac:dyDescent="0.25">
      <c r="R3016" s="360"/>
      <c r="S3016" s="339"/>
    </row>
    <row r="3017" spans="18:19" x14ac:dyDescent="0.25">
      <c r="R3017" s="360"/>
      <c r="S3017" s="339"/>
    </row>
    <row r="3018" spans="18:19" x14ac:dyDescent="0.25">
      <c r="R3018" s="360"/>
      <c r="S3018" s="339"/>
    </row>
    <row r="3019" spans="18:19" x14ac:dyDescent="0.25">
      <c r="R3019" s="360"/>
      <c r="S3019" s="339"/>
    </row>
    <row r="3020" spans="18:19" x14ac:dyDescent="0.25">
      <c r="R3020" s="360"/>
      <c r="S3020" s="339"/>
    </row>
    <row r="3021" spans="18:19" x14ac:dyDescent="0.25">
      <c r="R3021" s="360"/>
      <c r="S3021" s="339"/>
    </row>
    <row r="3022" spans="18:19" x14ac:dyDescent="0.25">
      <c r="R3022" s="360"/>
      <c r="S3022" s="339"/>
    </row>
    <row r="3023" spans="18:19" x14ac:dyDescent="0.25">
      <c r="R3023" s="360"/>
      <c r="S3023" s="339"/>
    </row>
    <row r="3024" spans="18:19" x14ac:dyDescent="0.25">
      <c r="R3024" s="360"/>
      <c r="S3024" s="339"/>
    </row>
    <row r="3025" spans="18:19" x14ac:dyDescent="0.25">
      <c r="R3025" s="360"/>
      <c r="S3025" s="339"/>
    </row>
    <row r="3026" spans="18:19" x14ac:dyDescent="0.25">
      <c r="R3026" s="360"/>
      <c r="S3026" s="339"/>
    </row>
    <row r="3027" spans="18:19" x14ac:dyDescent="0.25">
      <c r="R3027" s="360"/>
      <c r="S3027" s="339"/>
    </row>
    <row r="3028" spans="18:19" x14ac:dyDescent="0.25">
      <c r="R3028" s="360"/>
      <c r="S3028" s="339"/>
    </row>
    <row r="3029" spans="18:19" x14ac:dyDescent="0.25">
      <c r="R3029" s="360"/>
      <c r="S3029" s="339"/>
    </row>
    <row r="3030" spans="18:19" x14ac:dyDescent="0.25">
      <c r="R3030" s="360"/>
      <c r="S3030" s="339"/>
    </row>
    <row r="3031" spans="18:19" x14ac:dyDescent="0.25">
      <c r="R3031" s="360"/>
      <c r="S3031" s="339"/>
    </row>
    <row r="3032" spans="18:19" x14ac:dyDescent="0.25">
      <c r="R3032" s="360"/>
      <c r="S3032" s="339"/>
    </row>
    <row r="3033" spans="18:19" x14ac:dyDescent="0.25">
      <c r="R3033" s="360"/>
      <c r="S3033" s="339"/>
    </row>
    <row r="3034" spans="18:19" x14ac:dyDescent="0.25">
      <c r="R3034" s="360"/>
      <c r="S3034" s="339"/>
    </row>
    <row r="3035" spans="18:19" x14ac:dyDescent="0.25">
      <c r="R3035" s="360"/>
      <c r="S3035" s="339"/>
    </row>
    <row r="3036" spans="18:19" x14ac:dyDescent="0.25">
      <c r="R3036" s="360"/>
      <c r="S3036" s="339"/>
    </row>
    <row r="3037" spans="18:19" x14ac:dyDescent="0.25">
      <c r="R3037" s="360"/>
      <c r="S3037" s="339"/>
    </row>
    <row r="3038" spans="18:19" x14ac:dyDescent="0.25">
      <c r="R3038" s="360"/>
      <c r="S3038" s="339"/>
    </row>
    <row r="3039" spans="18:19" x14ac:dyDescent="0.25">
      <c r="R3039" s="360"/>
      <c r="S3039" s="339"/>
    </row>
    <row r="3040" spans="18:19" x14ac:dyDescent="0.25">
      <c r="R3040" s="360"/>
      <c r="S3040" s="339"/>
    </row>
    <row r="3041" spans="18:19" x14ac:dyDescent="0.25">
      <c r="R3041" s="360"/>
      <c r="S3041" s="339"/>
    </row>
    <row r="3042" spans="18:19" x14ac:dyDescent="0.25">
      <c r="R3042" s="360"/>
      <c r="S3042" s="339"/>
    </row>
    <row r="3043" spans="18:19" x14ac:dyDescent="0.25">
      <c r="R3043" s="360"/>
      <c r="S3043" s="339"/>
    </row>
    <row r="3044" spans="18:19" x14ac:dyDescent="0.25">
      <c r="R3044" s="360"/>
      <c r="S3044" s="339"/>
    </row>
    <row r="3045" spans="18:19" x14ac:dyDescent="0.25">
      <c r="R3045" s="360"/>
      <c r="S3045" s="339"/>
    </row>
    <row r="3046" spans="18:19" x14ac:dyDescent="0.25">
      <c r="R3046" s="360"/>
      <c r="S3046" s="339"/>
    </row>
    <row r="3047" spans="18:19" x14ac:dyDescent="0.25">
      <c r="R3047" s="360"/>
      <c r="S3047" s="339"/>
    </row>
    <row r="3048" spans="18:19" x14ac:dyDescent="0.25">
      <c r="R3048" s="360"/>
      <c r="S3048" s="339"/>
    </row>
    <row r="3049" spans="18:19" x14ac:dyDescent="0.25">
      <c r="R3049" s="360"/>
      <c r="S3049" s="339"/>
    </row>
    <row r="3050" spans="18:19" x14ac:dyDescent="0.25">
      <c r="R3050" s="360"/>
      <c r="S3050" s="339"/>
    </row>
    <row r="3051" spans="18:19" x14ac:dyDescent="0.25">
      <c r="R3051" s="360"/>
      <c r="S3051" s="339"/>
    </row>
    <row r="3052" spans="18:19" x14ac:dyDescent="0.25">
      <c r="R3052" s="360"/>
      <c r="S3052" s="339"/>
    </row>
    <row r="3053" spans="18:19" x14ac:dyDescent="0.25">
      <c r="R3053" s="360"/>
      <c r="S3053" s="339"/>
    </row>
    <row r="3054" spans="18:19" x14ac:dyDescent="0.25">
      <c r="R3054" s="360"/>
      <c r="S3054" s="339"/>
    </row>
    <row r="3055" spans="18:19" x14ac:dyDescent="0.25">
      <c r="R3055" s="360"/>
      <c r="S3055" s="339"/>
    </row>
    <row r="3056" spans="18:19" x14ac:dyDescent="0.25">
      <c r="R3056" s="360"/>
      <c r="S3056" s="339"/>
    </row>
    <row r="3057" spans="18:19" x14ac:dyDescent="0.25">
      <c r="R3057" s="360"/>
      <c r="S3057" s="339"/>
    </row>
    <row r="3058" spans="18:19" x14ac:dyDescent="0.25">
      <c r="R3058" s="360"/>
      <c r="S3058" s="339"/>
    </row>
    <row r="3059" spans="18:19" x14ac:dyDescent="0.25">
      <c r="R3059" s="360"/>
      <c r="S3059" s="339"/>
    </row>
    <row r="3060" spans="18:19" x14ac:dyDescent="0.25">
      <c r="R3060" s="360"/>
      <c r="S3060" s="339"/>
    </row>
    <row r="3061" spans="18:19" x14ac:dyDescent="0.25">
      <c r="R3061" s="360"/>
      <c r="S3061" s="339"/>
    </row>
    <row r="3062" spans="18:19" x14ac:dyDescent="0.25">
      <c r="R3062" s="360"/>
      <c r="S3062" s="339"/>
    </row>
    <row r="3063" spans="18:19" x14ac:dyDescent="0.25">
      <c r="R3063" s="360"/>
      <c r="S3063" s="339"/>
    </row>
    <row r="3064" spans="18:19" x14ac:dyDescent="0.25">
      <c r="R3064" s="360"/>
      <c r="S3064" s="339"/>
    </row>
    <row r="3065" spans="18:19" x14ac:dyDescent="0.25">
      <c r="R3065" s="360"/>
      <c r="S3065" s="339"/>
    </row>
    <row r="3066" spans="18:19" x14ac:dyDescent="0.25">
      <c r="R3066" s="360"/>
      <c r="S3066" s="339"/>
    </row>
    <row r="3067" spans="18:19" x14ac:dyDescent="0.25">
      <c r="R3067" s="360"/>
      <c r="S3067" s="339"/>
    </row>
    <row r="3068" spans="18:19" x14ac:dyDescent="0.25">
      <c r="R3068" s="360"/>
      <c r="S3068" s="339"/>
    </row>
    <row r="3069" spans="18:19" x14ac:dyDescent="0.25">
      <c r="R3069" s="360"/>
      <c r="S3069" s="339"/>
    </row>
    <row r="3070" spans="18:19" x14ac:dyDescent="0.25">
      <c r="R3070" s="360"/>
      <c r="S3070" s="339"/>
    </row>
    <row r="3071" spans="18:19" x14ac:dyDescent="0.25">
      <c r="R3071" s="360"/>
      <c r="S3071" s="339"/>
    </row>
    <row r="3072" spans="18:19" x14ac:dyDescent="0.25">
      <c r="R3072" s="360"/>
      <c r="S3072" s="339"/>
    </row>
    <row r="3073" spans="18:19" x14ac:dyDescent="0.25">
      <c r="R3073" s="360"/>
      <c r="S3073" s="339"/>
    </row>
    <row r="3074" spans="18:19" x14ac:dyDescent="0.25">
      <c r="R3074" s="360"/>
      <c r="S3074" s="339"/>
    </row>
    <row r="3075" spans="18:19" x14ac:dyDescent="0.25">
      <c r="R3075" s="360"/>
      <c r="S3075" s="339"/>
    </row>
    <row r="3076" spans="18:19" x14ac:dyDescent="0.25">
      <c r="R3076" s="360"/>
      <c r="S3076" s="339"/>
    </row>
    <row r="3077" spans="18:19" x14ac:dyDescent="0.25">
      <c r="R3077" s="360"/>
      <c r="S3077" s="339"/>
    </row>
    <row r="3078" spans="18:19" x14ac:dyDescent="0.25">
      <c r="R3078" s="360"/>
      <c r="S3078" s="339"/>
    </row>
    <row r="3079" spans="18:19" x14ac:dyDescent="0.25">
      <c r="R3079" s="360"/>
      <c r="S3079" s="339"/>
    </row>
    <row r="3080" spans="18:19" x14ac:dyDescent="0.25">
      <c r="R3080" s="360"/>
      <c r="S3080" s="339"/>
    </row>
    <row r="3081" spans="18:19" x14ac:dyDescent="0.25">
      <c r="R3081" s="360"/>
      <c r="S3081" s="339"/>
    </row>
    <row r="3082" spans="18:19" x14ac:dyDescent="0.25">
      <c r="R3082" s="360"/>
      <c r="S3082" s="339"/>
    </row>
    <row r="3083" spans="18:19" x14ac:dyDescent="0.25">
      <c r="R3083" s="360"/>
      <c r="S3083" s="339"/>
    </row>
    <row r="3084" spans="18:19" x14ac:dyDescent="0.25">
      <c r="R3084" s="360"/>
      <c r="S3084" s="339"/>
    </row>
    <row r="3085" spans="18:19" x14ac:dyDescent="0.25">
      <c r="R3085" s="360"/>
      <c r="S3085" s="339"/>
    </row>
    <row r="3086" spans="18:19" x14ac:dyDescent="0.25">
      <c r="R3086" s="360"/>
      <c r="S3086" s="339"/>
    </row>
    <row r="3087" spans="18:19" x14ac:dyDescent="0.25">
      <c r="R3087" s="360"/>
      <c r="S3087" s="339"/>
    </row>
    <row r="3088" spans="18:19" x14ac:dyDescent="0.25">
      <c r="R3088" s="360"/>
      <c r="S3088" s="339"/>
    </row>
    <row r="3089" spans="18:19" x14ac:dyDescent="0.25">
      <c r="R3089" s="360"/>
      <c r="S3089" s="339"/>
    </row>
    <row r="3090" spans="18:19" x14ac:dyDescent="0.25">
      <c r="R3090" s="360"/>
      <c r="S3090" s="339"/>
    </row>
    <row r="3091" spans="18:19" x14ac:dyDescent="0.25">
      <c r="R3091" s="360"/>
      <c r="S3091" s="339"/>
    </row>
    <row r="3092" spans="18:19" x14ac:dyDescent="0.25">
      <c r="R3092" s="360"/>
      <c r="S3092" s="339"/>
    </row>
    <row r="3093" spans="18:19" x14ac:dyDescent="0.25">
      <c r="R3093" s="360"/>
      <c r="S3093" s="339"/>
    </row>
    <row r="3094" spans="18:19" x14ac:dyDescent="0.25">
      <c r="R3094" s="360"/>
      <c r="S3094" s="339"/>
    </row>
    <row r="3095" spans="18:19" x14ac:dyDescent="0.25">
      <c r="R3095" s="360"/>
      <c r="S3095" s="339"/>
    </row>
    <row r="3096" spans="18:19" x14ac:dyDescent="0.25">
      <c r="R3096" s="360"/>
      <c r="S3096" s="339"/>
    </row>
    <row r="3097" spans="18:19" x14ac:dyDescent="0.25">
      <c r="R3097" s="360"/>
      <c r="S3097" s="339"/>
    </row>
    <row r="3098" spans="18:19" x14ac:dyDescent="0.25">
      <c r="R3098" s="360"/>
      <c r="S3098" s="339"/>
    </row>
    <row r="3099" spans="18:19" x14ac:dyDescent="0.25">
      <c r="R3099" s="360"/>
      <c r="S3099" s="339"/>
    </row>
    <row r="3100" spans="18:19" x14ac:dyDescent="0.25">
      <c r="R3100" s="360"/>
      <c r="S3100" s="339"/>
    </row>
    <row r="3101" spans="18:19" x14ac:dyDescent="0.25">
      <c r="R3101" s="360"/>
      <c r="S3101" s="339"/>
    </row>
    <row r="3102" spans="18:19" x14ac:dyDescent="0.25">
      <c r="R3102" s="360"/>
      <c r="S3102" s="339"/>
    </row>
    <row r="3103" spans="18:19" x14ac:dyDescent="0.25">
      <c r="R3103" s="360"/>
      <c r="S3103" s="339"/>
    </row>
    <row r="3104" spans="18:19" x14ac:dyDescent="0.25">
      <c r="R3104" s="360"/>
      <c r="S3104" s="339"/>
    </row>
    <row r="3105" spans="18:19" x14ac:dyDescent="0.25">
      <c r="R3105" s="360"/>
      <c r="S3105" s="339"/>
    </row>
    <row r="3106" spans="18:19" x14ac:dyDescent="0.25">
      <c r="R3106" s="360"/>
      <c r="S3106" s="339"/>
    </row>
    <row r="3107" spans="18:19" x14ac:dyDescent="0.25">
      <c r="R3107" s="360"/>
      <c r="S3107" s="339"/>
    </row>
    <row r="3108" spans="18:19" x14ac:dyDescent="0.25">
      <c r="R3108" s="360"/>
      <c r="S3108" s="339"/>
    </row>
    <row r="3109" spans="18:19" x14ac:dyDescent="0.25">
      <c r="R3109" s="360"/>
      <c r="S3109" s="339"/>
    </row>
    <row r="3110" spans="18:19" x14ac:dyDescent="0.25">
      <c r="R3110" s="360"/>
      <c r="S3110" s="339"/>
    </row>
    <row r="3111" spans="18:19" x14ac:dyDescent="0.25">
      <c r="R3111" s="360"/>
      <c r="S3111" s="339"/>
    </row>
    <row r="3112" spans="18:19" x14ac:dyDescent="0.25">
      <c r="R3112" s="360"/>
      <c r="S3112" s="339"/>
    </row>
    <row r="3113" spans="18:19" x14ac:dyDescent="0.25">
      <c r="R3113" s="360"/>
      <c r="S3113" s="339"/>
    </row>
    <row r="3114" spans="18:19" x14ac:dyDescent="0.25">
      <c r="R3114" s="360"/>
      <c r="S3114" s="339"/>
    </row>
    <row r="3115" spans="18:19" x14ac:dyDescent="0.25">
      <c r="R3115" s="360"/>
      <c r="S3115" s="339"/>
    </row>
    <row r="3116" spans="18:19" x14ac:dyDescent="0.25">
      <c r="R3116" s="360"/>
      <c r="S3116" s="339"/>
    </row>
    <row r="3117" spans="18:19" x14ac:dyDescent="0.25">
      <c r="R3117" s="360"/>
      <c r="S3117" s="339"/>
    </row>
    <row r="3118" spans="18:19" x14ac:dyDescent="0.25">
      <c r="R3118" s="360"/>
      <c r="S3118" s="339"/>
    </row>
    <row r="3119" spans="18:19" x14ac:dyDescent="0.25">
      <c r="R3119" s="360"/>
      <c r="S3119" s="339"/>
    </row>
    <row r="3120" spans="18:19" x14ac:dyDescent="0.25">
      <c r="R3120" s="360"/>
      <c r="S3120" s="339"/>
    </row>
    <row r="3121" spans="18:19" x14ac:dyDescent="0.25">
      <c r="R3121" s="360"/>
      <c r="S3121" s="339"/>
    </row>
    <row r="3122" spans="18:19" x14ac:dyDescent="0.25">
      <c r="R3122" s="360"/>
      <c r="S3122" s="339"/>
    </row>
    <row r="3123" spans="18:19" x14ac:dyDescent="0.25">
      <c r="R3123" s="360"/>
      <c r="S3123" s="339"/>
    </row>
    <row r="3124" spans="18:19" x14ac:dyDescent="0.25">
      <c r="R3124" s="360"/>
      <c r="S3124" s="339"/>
    </row>
    <row r="3125" spans="18:19" x14ac:dyDescent="0.25">
      <c r="R3125" s="360"/>
      <c r="S3125" s="339"/>
    </row>
    <row r="3126" spans="18:19" x14ac:dyDescent="0.25">
      <c r="R3126" s="360"/>
      <c r="S3126" s="339"/>
    </row>
    <row r="3127" spans="18:19" x14ac:dyDescent="0.25">
      <c r="R3127" s="360"/>
      <c r="S3127" s="339"/>
    </row>
    <row r="3128" spans="18:19" x14ac:dyDescent="0.25">
      <c r="R3128" s="360"/>
      <c r="S3128" s="339"/>
    </row>
    <row r="3129" spans="18:19" x14ac:dyDescent="0.25">
      <c r="R3129" s="360"/>
      <c r="S3129" s="339"/>
    </row>
    <row r="3130" spans="18:19" x14ac:dyDescent="0.25">
      <c r="R3130" s="360"/>
      <c r="S3130" s="339"/>
    </row>
    <row r="3131" spans="18:19" x14ac:dyDescent="0.25">
      <c r="R3131" s="360"/>
      <c r="S3131" s="339"/>
    </row>
    <row r="3132" spans="18:19" x14ac:dyDescent="0.25">
      <c r="R3132" s="360"/>
      <c r="S3132" s="339"/>
    </row>
    <row r="3133" spans="18:19" x14ac:dyDescent="0.25">
      <c r="R3133" s="360"/>
      <c r="S3133" s="339"/>
    </row>
    <row r="3134" spans="18:19" x14ac:dyDescent="0.25">
      <c r="R3134" s="360"/>
      <c r="S3134" s="339"/>
    </row>
    <row r="3135" spans="18:19" x14ac:dyDescent="0.25">
      <c r="R3135" s="360"/>
      <c r="S3135" s="339"/>
    </row>
    <row r="3136" spans="18:19" x14ac:dyDescent="0.25">
      <c r="R3136" s="360"/>
      <c r="S3136" s="339"/>
    </row>
    <row r="3137" spans="18:19" x14ac:dyDescent="0.25">
      <c r="R3137" s="360"/>
      <c r="S3137" s="339"/>
    </row>
    <row r="3138" spans="18:19" x14ac:dyDescent="0.25">
      <c r="R3138" s="360"/>
      <c r="S3138" s="339"/>
    </row>
    <row r="3139" spans="18:19" x14ac:dyDescent="0.25">
      <c r="R3139" s="360"/>
      <c r="S3139" s="339"/>
    </row>
    <row r="3140" spans="18:19" x14ac:dyDescent="0.25">
      <c r="R3140" s="360"/>
      <c r="S3140" s="339"/>
    </row>
    <row r="3141" spans="18:19" x14ac:dyDescent="0.25">
      <c r="R3141" s="360"/>
      <c r="S3141" s="339"/>
    </row>
    <row r="3142" spans="18:19" x14ac:dyDescent="0.25">
      <c r="R3142" s="360"/>
      <c r="S3142" s="339"/>
    </row>
    <row r="3143" spans="18:19" x14ac:dyDescent="0.25">
      <c r="R3143" s="360"/>
      <c r="S3143" s="339"/>
    </row>
    <row r="3144" spans="18:19" x14ac:dyDescent="0.25">
      <c r="R3144" s="360"/>
      <c r="S3144" s="339"/>
    </row>
    <row r="3145" spans="18:19" x14ac:dyDescent="0.25">
      <c r="R3145" s="360"/>
      <c r="S3145" s="339"/>
    </row>
    <row r="3146" spans="18:19" x14ac:dyDescent="0.25">
      <c r="R3146" s="360"/>
      <c r="S3146" s="339"/>
    </row>
    <row r="3147" spans="18:19" x14ac:dyDescent="0.25">
      <c r="R3147" s="360"/>
      <c r="S3147" s="339"/>
    </row>
    <row r="3148" spans="18:19" x14ac:dyDescent="0.25">
      <c r="R3148" s="360"/>
      <c r="S3148" s="339"/>
    </row>
    <row r="3149" spans="18:19" x14ac:dyDescent="0.25">
      <c r="R3149" s="360"/>
      <c r="S3149" s="339"/>
    </row>
    <row r="3150" spans="18:19" x14ac:dyDescent="0.25">
      <c r="R3150" s="360"/>
      <c r="S3150" s="339"/>
    </row>
    <row r="3151" spans="18:19" x14ac:dyDescent="0.25">
      <c r="R3151" s="360"/>
      <c r="S3151" s="339"/>
    </row>
    <row r="3152" spans="18:19" x14ac:dyDescent="0.25">
      <c r="R3152" s="360"/>
      <c r="S3152" s="339"/>
    </row>
    <row r="3153" spans="18:19" x14ac:dyDescent="0.25">
      <c r="R3153" s="360"/>
      <c r="S3153" s="339"/>
    </row>
    <row r="3154" spans="18:19" x14ac:dyDescent="0.25">
      <c r="R3154" s="360"/>
      <c r="S3154" s="339"/>
    </row>
    <row r="3155" spans="18:19" x14ac:dyDescent="0.25">
      <c r="R3155" s="360"/>
      <c r="S3155" s="339"/>
    </row>
    <row r="3156" spans="18:19" x14ac:dyDescent="0.25">
      <c r="R3156" s="360"/>
      <c r="S3156" s="339"/>
    </row>
    <row r="3157" spans="18:19" x14ac:dyDescent="0.25">
      <c r="R3157" s="360"/>
      <c r="S3157" s="339"/>
    </row>
    <row r="3158" spans="18:19" x14ac:dyDescent="0.25">
      <c r="R3158" s="360"/>
      <c r="S3158" s="339"/>
    </row>
    <row r="3159" spans="18:19" x14ac:dyDescent="0.25">
      <c r="R3159" s="360"/>
      <c r="S3159" s="339"/>
    </row>
    <row r="3160" spans="18:19" x14ac:dyDescent="0.25">
      <c r="R3160" s="360"/>
      <c r="S3160" s="339"/>
    </row>
    <row r="3161" spans="18:19" x14ac:dyDescent="0.25">
      <c r="R3161" s="360"/>
      <c r="S3161" s="339"/>
    </row>
    <row r="3162" spans="18:19" x14ac:dyDescent="0.25">
      <c r="R3162" s="360"/>
      <c r="S3162" s="339"/>
    </row>
    <row r="3163" spans="18:19" x14ac:dyDescent="0.25">
      <c r="R3163" s="360"/>
      <c r="S3163" s="339"/>
    </row>
    <row r="3164" spans="18:19" x14ac:dyDescent="0.25">
      <c r="R3164" s="360"/>
      <c r="S3164" s="339"/>
    </row>
    <row r="3165" spans="18:19" x14ac:dyDescent="0.25">
      <c r="R3165" s="360"/>
      <c r="S3165" s="339"/>
    </row>
    <row r="3166" spans="18:19" x14ac:dyDescent="0.25">
      <c r="R3166" s="360"/>
      <c r="S3166" s="339"/>
    </row>
    <row r="3167" spans="18:19" x14ac:dyDescent="0.25">
      <c r="R3167" s="360"/>
      <c r="S3167" s="339"/>
    </row>
    <row r="3168" spans="18:19" x14ac:dyDescent="0.25">
      <c r="R3168" s="360"/>
      <c r="S3168" s="339"/>
    </row>
    <row r="3169" spans="18:19" x14ac:dyDescent="0.25">
      <c r="R3169" s="360"/>
      <c r="S3169" s="339"/>
    </row>
    <row r="3170" spans="18:19" x14ac:dyDescent="0.25">
      <c r="R3170" s="360"/>
      <c r="S3170" s="339"/>
    </row>
    <row r="3171" spans="18:19" x14ac:dyDescent="0.25">
      <c r="R3171" s="360"/>
      <c r="S3171" s="339"/>
    </row>
    <row r="3172" spans="18:19" x14ac:dyDescent="0.25">
      <c r="R3172" s="360"/>
      <c r="S3172" s="339"/>
    </row>
    <row r="3173" spans="18:19" x14ac:dyDescent="0.25">
      <c r="R3173" s="360"/>
      <c r="S3173" s="339"/>
    </row>
    <row r="3174" spans="18:19" x14ac:dyDescent="0.25">
      <c r="R3174" s="360"/>
      <c r="S3174" s="339"/>
    </row>
    <row r="3175" spans="18:19" x14ac:dyDescent="0.25">
      <c r="R3175" s="360"/>
      <c r="S3175" s="339"/>
    </row>
    <row r="3176" spans="18:19" x14ac:dyDescent="0.25">
      <c r="R3176" s="360"/>
      <c r="S3176" s="339"/>
    </row>
    <row r="3177" spans="18:19" x14ac:dyDescent="0.25">
      <c r="R3177" s="360"/>
      <c r="S3177" s="339"/>
    </row>
    <row r="3178" spans="18:19" x14ac:dyDescent="0.25">
      <c r="R3178" s="360"/>
      <c r="S3178" s="339"/>
    </row>
    <row r="3179" spans="18:19" x14ac:dyDescent="0.25">
      <c r="R3179" s="360"/>
      <c r="S3179" s="339"/>
    </row>
    <row r="3180" spans="18:19" x14ac:dyDescent="0.25">
      <c r="R3180" s="360"/>
      <c r="S3180" s="339"/>
    </row>
    <row r="3181" spans="18:19" x14ac:dyDescent="0.25">
      <c r="R3181" s="360"/>
      <c r="S3181" s="339"/>
    </row>
    <row r="3182" spans="18:19" x14ac:dyDescent="0.25">
      <c r="R3182" s="360"/>
      <c r="S3182" s="339"/>
    </row>
    <row r="3183" spans="18:19" x14ac:dyDescent="0.25">
      <c r="R3183" s="360"/>
      <c r="S3183" s="339"/>
    </row>
    <row r="3184" spans="18:19" x14ac:dyDescent="0.25">
      <c r="R3184" s="360"/>
      <c r="S3184" s="339"/>
    </row>
    <row r="3185" spans="18:19" x14ac:dyDescent="0.25">
      <c r="R3185" s="360"/>
      <c r="S3185" s="339"/>
    </row>
    <row r="3186" spans="18:19" x14ac:dyDescent="0.25">
      <c r="R3186" s="360"/>
      <c r="S3186" s="339"/>
    </row>
    <row r="3187" spans="18:19" x14ac:dyDescent="0.25">
      <c r="R3187" s="360"/>
      <c r="S3187" s="339"/>
    </row>
    <row r="3188" spans="18:19" x14ac:dyDescent="0.25">
      <c r="R3188" s="360"/>
      <c r="S3188" s="339"/>
    </row>
    <row r="3189" spans="18:19" x14ac:dyDescent="0.25">
      <c r="R3189" s="360"/>
      <c r="S3189" s="339"/>
    </row>
    <row r="3190" spans="18:19" x14ac:dyDescent="0.25">
      <c r="R3190" s="360"/>
      <c r="S3190" s="339"/>
    </row>
    <row r="3191" spans="18:19" x14ac:dyDescent="0.25">
      <c r="R3191" s="360"/>
      <c r="S3191" s="339"/>
    </row>
    <row r="3192" spans="18:19" x14ac:dyDescent="0.25">
      <c r="R3192" s="360"/>
      <c r="S3192" s="339"/>
    </row>
    <row r="3193" spans="18:19" x14ac:dyDescent="0.25">
      <c r="R3193" s="360"/>
      <c r="S3193" s="339"/>
    </row>
    <row r="3194" spans="18:19" x14ac:dyDescent="0.25">
      <c r="R3194" s="360"/>
      <c r="S3194" s="339"/>
    </row>
    <row r="3195" spans="18:19" x14ac:dyDescent="0.25">
      <c r="R3195" s="360"/>
      <c r="S3195" s="339"/>
    </row>
    <row r="3196" spans="18:19" x14ac:dyDescent="0.25">
      <c r="R3196" s="360"/>
      <c r="S3196" s="339"/>
    </row>
    <row r="3197" spans="18:19" x14ac:dyDescent="0.25">
      <c r="R3197" s="360"/>
      <c r="S3197" s="339"/>
    </row>
    <row r="3198" spans="18:19" x14ac:dyDescent="0.25">
      <c r="R3198" s="360"/>
      <c r="S3198" s="339"/>
    </row>
    <row r="3199" spans="18:19" x14ac:dyDescent="0.25">
      <c r="R3199" s="360"/>
      <c r="S3199" s="339"/>
    </row>
    <row r="3200" spans="18:19" x14ac:dyDescent="0.25">
      <c r="R3200" s="360"/>
      <c r="S3200" s="339"/>
    </row>
    <row r="3201" spans="18:19" x14ac:dyDescent="0.25">
      <c r="R3201" s="360"/>
      <c r="S3201" s="339"/>
    </row>
    <row r="3202" spans="18:19" x14ac:dyDescent="0.25">
      <c r="R3202" s="360"/>
      <c r="S3202" s="339"/>
    </row>
    <row r="3203" spans="18:19" x14ac:dyDescent="0.25">
      <c r="R3203" s="360"/>
      <c r="S3203" s="339"/>
    </row>
    <row r="3204" spans="18:19" x14ac:dyDescent="0.25">
      <c r="R3204" s="360"/>
      <c r="S3204" s="339"/>
    </row>
    <row r="3205" spans="18:19" x14ac:dyDescent="0.25">
      <c r="R3205" s="360"/>
      <c r="S3205" s="339"/>
    </row>
    <row r="3206" spans="18:19" x14ac:dyDescent="0.25">
      <c r="R3206" s="360"/>
      <c r="S3206" s="339"/>
    </row>
    <row r="3207" spans="18:19" x14ac:dyDescent="0.25">
      <c r="R3207" s="360"/>
      <c r="S3207" s="339"/>
    </row>
    <row r="3208" spans="18:19" x14ac:dyDescent="0.25">
      <c r="R3208" s="360"/>
      <c r="S3208" s="339"/>
    </row>
    <row r="3209" spans="18:19" x14ac:dyDescent="0.25">
      <c r="R3209" s="360"/>
      <c r="S3209" s="339"/>
    </row>
    <row r="3210" spans="18:19" x14ac:dyDescent="0.25">
      <c r="R3210" s="360"/>
      <c r="S3210" s="339"/>
    </row>
    <row r="3211" spans="18:19" x14ac:dyDescent="0.25">
      <c r="R3211" s="360"/>
      <c r="S3211" s="339"/>
    </row>
    <row r="3212" spans="18:19" x14ac:dyDescent="0.25">
      <c r="R3212" s="360"/>
      <c r="S3212" s="339"/>
    </row>
    <row r="3213" spans="18:19" x14ac:dyDescent="0.25">
      <c r="R3213" s="360"/>
      <c r="S3213" s="339"/>
    </row>
    <row r="3214" spans="18:19" x14ac:dyDescent="0.25">
      <c r="R3214" s="360"/>
      <c r="S3214" s="339"/>
    </row>
    <row r="3215" spans="18:19" x14ac:dyDescent="0.25">
      <c r="R3215" s="360"/>
      <c r="S3215" s="339"/>
    </row>
    <row r="3216" spans="18:19" x14ac:dyDescent="0.25">
      <c r="R3216" s="360"/>
      <c r="S3216" s="339"/>
    </row>
    <row r="3217" spans="18:19" x14ac:dyDescent="0.25">
      <c r="R3217" s="360"/>
      <c r="S3217" s="339"/>
    </row>
    <row r="3218" spans="18:19" x14ac:dyDescent="0.25">
      <c r="R3218" s="360"/>
      <c r="S3218" s="339"/>
    </row>
    <row r="3219" spans="18:19" x14ac:dyDescent="0.25">
      <c r="R3219" s="360"/>
      <c r="S3219" s="339"/>
    </row>
    <row r="3220" spans="18:19" x14ac:dyDescent="0.25">
      <c r="R3220" s="360"/>
      <c r="S3220" s="339"/>
    </row>
    <row r="3221" spans="18:19" x14ac:dyDescent="0.25">
      <c r="R3221" s="360"/>
      <c r="S3221" s="339"/>
    </row>
    <row r="3222" spans="18:19" x14ac:dyDescent="0.25">
      <c r="R3222" s="360"/>
      <c r="S3222" s="339"/>
    </row>
    <row r="3223" spans="18:19" x14ac:dyDescent="0.25">
      <c r="R3223" s="360"/>
      <c r="S3223" s="339"/>
    </row>
    <row r="3224" spans="18:19" x14ac:dyDescent="0.25">
      <c r="R3224" s="360"/>
      <c r="S3224" s="339"/>
    </row>
    <row r="3225" spans="18:19" x14ac:dyDescent="0.25">
      <c r="R3225" s="360"/>
      <c r="S3225" s="339"/>
    </row>
    <row r="3226" spans="18:19" x14ac:dyDescent="0.25">
      <c r="R3226" s="360"/>
      <c r="S3226" s="339"/>
    </row>
    <row r="3227" spans="18:19" x14ac:dyDescent="0.25">
      <c r="R3227" s="360"/>
      <c r="S3227" s="339"/>
    </row>
    <row r="3228" spans="18:19" x14ac:dyDescent="0.25">
      <c r="R3228" s="360"/>
      <c r="S3228" s="339"/>
    </row>
    <row r="3229" spans="18:19" x14ac:dyDescent="0.25">
      <c r="R3229" s="360"/>
      <c r="S3229" s="339"/>
    </row>
    <row r="3230" spans="18:19" x14ac:dyDescent="0.25">
      <c r="R3230" s="360"/>
      <c r="S3230" s="339"/>
    </row>
    <row r="3231" spans="18:19" x14ac:dyDescent="0.25">
      <c r="R3231" s="360"/>
      <c r="S3231" s="339"/>
    </row>
    <row r="3232" spans="18:19" x14ac:dyDescent="0.25">
      <c r="R3232" s="360"/>
      <c r="S3232" s="339"/>
    </row>
    <row r="3233" spans="18:19" x14ac:dyDescent="0.25">
      <c r="R3233" s="360"/>
      <c r="S3233" s="339"/>
    </row>
    <row r="3234" spans="18:19" x14ac:dyDescent="0.25">
      <c r="R3234" s="360"/>
      <c r="S3234" s="339"/>
    </row>
    <row r="3235" spans="18:19" x14ac:dyDescent="0.25">
      <c r="R3235" s="360"/>
      <c r="S3235" s="339"/>
    </row>
    <row r="3236" spans="18:19" x14ac:dyDescent="0.25">
      <c r="R3236" s="360"/>
      <c r="S3236" s="339"/>
    </row>
    <row r="3237" spans="18:19" x14ac:dyDescent="0.25">
      <c r="R3237" s="360"/>
      <c r="S3237" s="339"/>
    </row>
    <row r="3238" spans="18:19" x14ac:dyDescent="0.25">
      <c r="R3238" s="360"/>
      <c r="S3238" s="339"/>
    </row>
    <row r="3239" spans="18:19" x14ac:dyDescent="0.25">
      <c r="R3239" s="360"/>
      <c r="S3239" s="339"/>
    </row>
    <row r="3240" spans="18:19" x14ac:dyDescent="0.25">
      <c r="R3240" s="360"/>
      <c r="S3240" s="339"/>
    </row>
    <row r="3241" spans="18:19" x14ac:dyDescent="0.25">
      <c r="R3241" s="360"/>
      <c r="S3241" s="339"/>
    </row>
    <row r="3242" spans="18:19" x14ac:dyDescent="0.25">
      <c r="R3242" s="360"/>
      <c r="S3242" s="339"/>
    </row>
    <row r="3243" spans="18:19" x14ac:dyDescent="0.25">
      <c r="R3243" s="360"/>
      <c r="S3243" s="339"/>
    </row>
    <row r="3244" spans="18:19" x14ac:dyDescent="0.25">
      <c r="R3244" s="360"/>
      <c r="S3244" s="339"/>
    </row>
    <row r="3245" spans="18:19" x14ac:dyDescent="0.25">
      <c r="R3245" s="360"/>
      <c r="S3245" s="339"/>
    </row>
    <row r="3246" spans="18:19" x14ac:dyDescent="0.25">
      <c r="R3246" s="360"/>
      <c r="S3246" s="339"/>
    </row>
    <row r="3247" spans="18:19" x14ac:dyDescent="0.25">
      <c r="R3247" s="360"/>
      <c r="S3247" s="339"/>
    </row>
    <row r="3248" spans="18:19" x14ac:dyDescent="0.25">
      <c r="R3248" s="360"/>
      <c r="S3248" s="339"/>
    </row>
    <row r="3249" spans="18:19" x14ac:dyDescent="0.25">
      <c r="R3249" s="360"/>
      <c r="S3249" s="339"/>
    </row>
    <row r="3250" spans="18:19" x14ac:dyDescent="0.25">
      <c r="R3250" s="360"/>
      <c r="S3250" s="339"/>
    </row>
    <row r="3251" spans="18:19" x14ac:dyDescent="0.25">
      <c r="R3251" s="360"/>
      <c r="S3251" s="339"/>
    </row>
    <row r="3252" spans="18:19" x14ac:dyDescent="0.25">
      <c r="R3252" s="360"/>
      <c r="S3252" s="339"/>
    </row>
    <row r="3253" spans="18:19" x14ac:dyDescent="0.25">
      <c r="R3253" s="360"/>
      <c r="S3253" s="339"/>
    </row>
    <row r="3254" spans="18:19" x14ac:dyDescent="0.25">
      <c r="R3254" s="360"/>
      <c r="S3254" s="339"/>
    </row>
    <row r="3255" spans="18:19" x14ac:dyDescent="0.25">
      <c r="R3255" s="360"/>
      <c r="S3255" s="339"/>
    </row>
    <row r="3256" spans="18:19" x14ac:dyDescent="0.25">
      <c r="R3256" s="360"/>
      <c r="S3256" s="339"/>
    </row>
    <row r="3257" spans="18:19" x14ac:dyDescent="0.25">
      <c r="R3257" s="360"/>
      <c r="S3257" s="339"/>
    </row>
    <row r="3258" spans="18:19" x14ac:dyDescent="0.25">
      <c r="R3258" s="360"/>
      <c r="S3258" s="339"/>
    </row>
    <row r="3259" spans="18:19" x14ac:dyDescent="0.25">
      <c r="R3259" s="360"/>
      <c r="S3259" s="339"/>
    </row>
    <row r="3260" spans="18:19" x14ac:dyDescent="0.25">
      <c r="R3260" s="360"/>
      <c r="S3260" s="339"/>
    </row>
    <row r="3261" spans="18:19" x14ac:dyDescent="0.25">
      <c r="R3261" s="360"/>
      <c r="S3261" s="339"/>
    </row>
    <row r="3262" spans="18:19" x14ac:dyDescent="0.25">
      <c r="R3262" s="360"/>
      <c r="S3262" s="339"/>
    </row>
    <row r="3263" spans="18:19" x14ac:dyDescent="0.25">
      <c r="R3263" s="360"/>
      <c r="S3263" s="339"/>
    </row>
    <row r="3264" spans="18:19" x14ac:dyDescent="0.25">
      <c r="R3264" s="360"/>
      <c r="S3264" s="339"/>
    </row>
    <row r="3265" spans="18:19" x14ac:dyDescent="0.25">
      <c r="R3265" s="360"/>
      <c r="S3265" s="339"/>
    </row>
    <row r="3266" spans="18:19" x14ac:dyDescent="0.25">
      <c r="R3266" s="360"/>
      <c r="S3266" s="339"/>
    </row>
    <row r="3267" spans="18:19" x14ac:dyDescent="0.25">
      <c r="R3267" s="360"/>
      <c r="S3267" s="339"/>
    </row>
    <row r="3268" spans="18:19" x14ac:dyDescent="0.25">
      <c r="R3268" s="360"/>
      <c r="S3268" s="339"/>
    </row>
    <row r="3269" spans="18:19" x14ac:dyDescent="0.25">
      <c r="R3269" s="360"/>
      <c r="S3269" s="339"/>
    </row>
    <row r="3270" spans="18:19" x14ac:dyDescent="0.25">
      <c r="R3270" s="360"/>
      <c r="S3270" s="339"/>
    </row>
    <row r="3271" spans="18:19" x14ac:dyDescent="0.25">
      <c r="R3271" s="360"/>
      <c r="S3271" s="339"/>
    </row>
    <row r="3272" spans="18:19" x14ac:dyDescent="0.25">
      <c r="R3272" s="360"/>
      <c r="S3272" s="339"/>
    </row>
    <row r="3273" spans="18:19" x14ac:dyDescent="0.25">
      <c r="R3273" s="360"/>
      <c r="S3273" s="339"/>
    </row>
    <row r="3274" spans="18:19" x14ac:dyDescent="0.25">
      <c r="R3274" s="360"/>
      <c r="S3274" s="339"/>
    </row>
    <row r="3275" spans="18:19" x14ac:dyDescent="0.25">
      <c r="R3275" s="360"/>
      <c r="S3275" s="339"/>
    </row>
    <row r="3276" spans="18:19" x14ac:dyDescent="0.25">
      <c r="R3276" s="360"/>
      <c r="S3276" s="339"/>
    </row>
    <row r="3277" spans="18:19" x14ac:dyDescent="0.25">
      <c r="R3277" s="360"/>
      <c r="S3277" s="339"/>
    </row>
    <row r="3278" spans="18:19" x14ac:dyDescent="0.25">
      <c r="R3278" s="360"/>
      <c r="S3278" s="339"/>
    </row>
    <row r="3279" spans="18:19" x14ac:dyDescent="0.25">
      <c r="R3279" s="360"/>
      <c r="S3279" s="339"/>
    </row>
    <row r="3280" spans="18:19" x14ac:dyDescent="0.25">
      <c r="R3280" s="360"/>
      <c r="S3280" s="339"/>
    </row>
    <row r="3281" spans="18:19" x14ac:dyDescent="0.25">
      <c r="R3281" s="360"/>
      <c r="S3281" s="339"/>
    </row>
    <row r="3282" spans="18:19" x14ac:dyDescent="0.25">
      <c r="R3282" s="360"/>
      <c r="S3282" s="339"/>
    </row>
    <row r="3283" spans="18:19" x14ac:dyDescent="0.25">
      <c r="R3283" s="360"/>
      <c r="S3283" s="339"/>
    </row>
    <row r="3284" spans="18:19" x14ac:dyDescent="0.25">
      <c r="R3284" s="360"/>
      <c r="S3284" s="339"/>
    </row>
    <row r="3285" spans="18:19" x14ac:dyDescent="0.25">
      <c r="R3285" s="360"/>
      <c r="S3285" s="339"/>
    </row>
    <row r="3286" spans="18:19" x14ac:dyDescent="0.25">
      <c r="R3286" s="360"/>
      <c r="S3286" s="339"/>
    </row>
    <row r="3287" spans="18:19" x14ac:dyDescent="0.25">
      <c r="R3287" s="360"/>
      <c r="S3287" s="339"/>
    </row>
    <row r="3288" spans="18:19" x14ac:dyDescent="0.25">
      <c r="R3288" s="360"/>
      <c r="S3288" s="339"/>
    </row>
    <row r="3289" spans="18:19" x14ac:dyDescent="0.25">
      <c r="R3289" s="360"/>
      <c r="S3289" s="339"/>
    </row>
    <row r="3290" spans="18:19" x14ac:dyDescent="0.25">
      <c r="R3290" s="360"/>
      <c r="S3290" s="339"/>
    </row>
    <row r="3291" spans="18:19" x14ac:dyDescent="0.25">
      <c r="R3291" s="360"/>
      <c r="S3291" s="339"/>
    </row>
    <row r="3292" spans="18:19" x14ac:dyDescent="0.25">
      <c r="R3292" s="360"/>
      <c r="S3292" s="339"/>
    </row>
    <row r="3293" spans="18:19" x14ac:dyDescent="0.25">
      <c r="R3293" s="360"/>
      <c r="S3293" s="339"/>
    </row>
    <row r="3294" spans="18:19" x14ac:dyDescent="0.25">
      <c r="R3294" s="360"/>
      <c r="S3294" s="339"/>
    </row>
    <row r="3295" spans="18:19" x14ac:dyDescent="0.25">
      <c r="R3295" s="360"/>
      <c r="S3295" s="339"/>
    </row>
    <row r="3296" spans="18:19" x14ac:dyDescent="0.25">
      <c r="R3296" s="360"/>
      <c r="S3296" s="339"/>
    </row>
    <row r="3297" spans="18:19" x14ac:dyDescent="0.25">
      <c r="R3297" s="360"/>
      <c r="S3297" s="339"/>
    </row>
    <row r="3298" spans="18:19" x14ac:dyDescent="0.25">
      <c r="R3298" s="360"/>
      <c r="S3298" s="339"/>
    </row>
    <row r="3299" spans="18:19" x14ac:dyDescent="0.25">
      <c r="R3299" s="360"/>
      <c r="S3299" s="339"/>
    </row>
    <row r="3300" spans="18:19" x14ac:dyDescent="0.25">
      <c r="R3300" s="360"/>
      <c r="S3300" s="339"/>
    </row>
    <row r="3301" spans="18:19" x14ac:dyDescent="0.25">
      <c r="R3301" s="360"/>
      <c r="S3301" s="339"/>
    </row>
    <row r="3302" spans="18:19" x14ac:dyDescent="0.25">
      <c r="R3302" s="360"/>
      <c r="S3302" s="339"/>
    </row>
    <row r="3303" spans="18:19" x14ac:dyDescent="0.25">
      <c r="R3303" s="360"/>
      <c r="S3303" s="339"/>
    </row>
    <row r="3304" spans="18:19" x14ac:dyDescent="0.25">
      <c r="R3304" s="360"/>
      <c r="S3304" s="339"/>
    </row>
    <row r="3305" spans="18:19" x14ac:dyDescent="0.25">
      <c r="R3305" s="360"/>
      <c r="S3305" s="339"/>
    </row>
    <row r="3306" spans="18:19" x14ac:dyDescent="0.25">
      <c r="R3306" s="360"/>
      <c r="S3306" s="339"/>
    </row>
    <row r="3307" spans="18:19" x14ac:dyDescent="0.25">
      <c r="R3307" s="360"/>
      <c r="S3307" s="339"/>
    </row>
    <row r="3308" spans="18:19" x14ac:dyDescent="0.25">
      <c r="R3308" s="360"/>
      <c r="S3308" s="339"/>
    </row>
    <row r="3309" spans="18:19" x14ac:dyDescent="0.25">
      <c r="R3309" s="360"/>
      <c r="S3309" s="339"/>
    </row>
    <row r="3310" spans="18:19" x14ac:dyDescent="0.25">
      <c r="R3310" s="360"/>
      <c r="S3310" s="339"/>
    </row>
    <row r="3311" spans="18:19" x14ac:dyDescent="0.25">
      <c r="R3311" s="360"/>
      <c r="S3311" s="339"/>
    </row>
    <row r="3312" spans="18:19" x14ac:dyDescent="0.25">
      <c r="R3312" s="360"/>
      <c r="S3312" s="339"/>
    </row>
    <row r="3313" spans="18:19" x14ac:dyDescent="0.25">
      <c r="R3313" s="360"/>
      <c r="S3313" s="339"/>
    </row>
    <row r="3314" spans="18:19" x14ac:dyDescent="0.25">
      <c r="R3314" s="360"/>
      <c r="S3314" s="339"/>
    </row>
    <row r="3315" spans="18:19" x14ac:dyDescent="0.25">
      <c r="R3315" s="360"/>
      <c r="S3315" s="339"/>
    </row>
    <row r="3316" spans="18:19" x14ac:dyDescent="0.25">
      <c r="R3316" s="360"/>
      <c r="S3316" s="339"/>
    </row>
    <row r="3317" spans="18:19" x14ac:dyDescent="0.25">
      <c r="R3317" s="360"/>
      <c r="S3317" s="339"/>
    </row>
    <row r="3318" spans="18:19" x14ac:dyDescent="0.25">
      <c r="R3318" s="360"/>
      <c r="S3318" s="339"/>
    </row>
    <row r="3319" spans="18:19" x14ac:dyDescent="0.25">
      <c r="R3319" s="360"/>
      <c r="S3319" s="339"/>
    </row>
    <row r="3320" spans="18:19" x14ac:dyDescent="0.25">
      <c r="R3320" s="360"/>
      <c r="S3320" s="339"/>
    </row>
    <row r="3321" spans="18:19" x14ac:dyDescent="0.25">
      <c r="R3321" s="360"/>
      <c r="S3321" s="339"/>
    </row>
    <row r="3322" spans="18:19" x14ac:dyDescent="0.25">
      <c r="R3322" s="360"/>
      <c r="S3322" s="339"/>
    </row>
    <row r="3323" spans="18:19" x14ac:dyDescent="0.25">
      <c r="R3323" s="360"/>
      <c r="S3323" s="339"/>
    </row>
    <row r="3324" spans="18:19" x14ac:dyDescent="0.25">
      <c r="R3324" s="360"/>
      <c r="S3324" s="339"/>
    </row>
    <row r="3325" spans="18:19" x14ac:dyDescent="0.25">
      <c r="R3325" s="360"/>
      <c r="S3325" s="339"/>
    </row>
    <row r="3326" spans="18:19" x14ac:dyDescent="0.25">
      <c r="R3326" s="360"/>
      <c r="S3326" s="339"/>
    </row>
    <row r="3327" spans="18:19" x14ac:dyDescent="0.25">
      <c r="R3327" s="360"/>
      <c r="S3327" s="339"/>
    </row>
    <row r="3328" spans="18:19" x14ac:dyDescent="0.25">
      <c r="R3328" s="360"/>
      <c r="S3328" s="339"/>
    </row>
    <row r="3329" spans="18:19" x14ac:dyDescent="0.25">
      <c r="R3329" s="360"/>
      <c r="S3329" s="339"/>
    </row>
    <row r="3330" spans="18:19" x14ac:dyDescent="0.25">
      <c r="R3330" s="360"/>
      <c r="S3330" s="339"/>
    </row>
    <row r="3331" spans="18:19" x14ac:dyDescent="0.25">
      <c r="R3331" s="360"/>
      <c r="S3331" s="339"/>
    </row>
    <row r="3332" spans="18:19" x14ac:dyDescent="0.25">
      <c r="R3332" s="360"/>
      <c r="S3332" s="339"/>
    </row>
    <row r="3333" spans="18:19" x14ac:dyDescent="0.25">
      <c r="R3333" s="360"/>
      <c r="S3333" s="339"/>
    </row>
    <row r="3334" spans="18:19" x14ac:dyDescent="0.25">
      <c r="R3334" s="360"/>
      <c r="S3334" s="339"/>
    </row>
    <row r="3335" spans="18:19" x14ac:dyDescent="0.25">
      <c r="R3335" s="360"/>
      <c r="S3335" s="339"/>
    </row>
    <row r="3336" spans="18:19" x14ac:dyDescent="0.25">
      <c r="R3336" s="360"/>
      <c r="S3336" s="339"/>
    </row>
    <row r="3337" spans="18:19" x14ac:dyDescent="0.25">
      <c r="R3337" s="360"/>
      <c r="S3337" s="339"/>
    </row>
    <row r="3338" spans="18:19" x14ac:dyDescent="0.25">
      <c r="R3338" s="360"/>
      <c r="S3338" s="339"/>
    </row>
    <row r="3339" spans="18:19" x14ac:dyDescent="0.25">
      <c r="R3339" s="360"/>
      <c r="S3339" s="339"/>
    </row>
    <row r="3340" spans="18:19" x14ac:dyDescent="0.25">
      <c r="R3340" s="360"/>
      <c r="S3340" s="339"/>
    </row>
    <row r="3341" spans="18:19" x14ac:dyDescent="0.25">
      <c r="R3341" s="360"/>
      <c r="S3341" s="339"/>
    </row>
    <row r="3342" spans="18:19" x14ac:dyDescent="0.25">
      <c r="R3342" s="360"/>
      <c r="S3342" s="339"/>
    </row>
    <row r="3343" spans="18:19" x14ac:dyDescent="0.25">
      <c r="R3343" s="360"/>
      <c r="S3343" s="339"/>
    </row>
    <row r="3344" spans="18:19" x14ac:dyDescent="0.25">
      <c r="R3344" s="360"/>
      <c r="S3344" s="339"/>
    </row>
    <row r="3345" spans="18:19" x14ac:dyDescent="0.25">
      <c r="R3345" s="360"/>
      <c r="S3345" s="339"/>
    </row>
    <row r="3346" spans="18:19" x14ac:dyDescent="0.25">
      <c r="R3346" s="360"/>
      <c r="S3346" s="339"/>
    </row>
    <row r="3347" spans="18:19" x14ac:dyDescent="0.25">
      <c r="R3347" s="360"/>
      <c r="S3347" s="339"/>
    </row>
    <row r="3348" spans="18:19" x14ac:dyDescent="0.25">
      <c r="R3348" s="360"/>
      <c r="S3348" s="339"/>
    </row>
    <row r="3349" spans="18:19" x14ac:dyDescent="0.25">
      <c r="R3349" s="360"/>
      <c r="S3349" s="339"/>
    </row>
    <row r="3350" spans="18:19" x14ac:dyDescent="0.25">
      <c r="R3350" s="360"/>
      <c r="S3350" s="339"/>
    </row>
    <row r="3351" spans="18:19" x14ac:dyDescent="0.25">
      <c r="R3351" s="360"/>
      <c r="S3351" s="339"/>
    </row>
    <row r="3352" spans="18:19" x14ac:dyDescent="0.25">
      <c r="R3352" s="360"/>
      <c r="S3352" s="339"/>
    </row>
    <row r="3353" spans="18:19" x14ac:dyDescent="0.25">
      <c r="R3353" s="360"/>
      <c r="S3353" s="339"/>
    </row>
    <row r="3354" spans="18:19" x14ac:dyDescent="0.25">
      <c r="R3354" s="360"/>
      <c r="S3354" s="339"/>
    </row>
    <row r="3355" spans="18:19" x14ac:dyDescent="0.25">
      <c r="R3355" s="360"/>
      <c r="S3355" s="339"/>
    </row>
    <row r="3356" spans="18:19" x14ac:dyDescent="0.25">
      <c r="R3356" s="360"/>
      <c r="S3356" s="339"/>
    </row>
    <row r="3357" spans="18:19" x14ac:dyDescent="0.25">
      <c r="R3357" s="360"/>
      <c r="S3357" s="339"/>
    </row>
    <row r="3358" spans="18:19" x14ac:dyDescent="0.25">
      <c r="R3358" s="360"/>
      <c r="S3358" s="339"/>
    </row>
    <row r="3359" spans="18:19" x14ac:dyDescent="0.25">
      <c r="R3359" s="360"/>
      <c r="S3359" s="339"/>
    </row>
    <row r="3360" spans="18:19" x14ac:dyDescent="0.25">
      <c r="R3360" s="360"/>
      <c r="S3360" s="339"/>
    </row>
    <row r="3361" spans="18:19" x14ac:dyDescent="0.25">
      <c r="R3361" s="360"/>
      <c r="S3361" s="339"/>
    </row>
    <row r="3362" spans="18:19" x14ac:dyDescent="0.25">
      <c r="R3362" s="360"/>
      <c r="S3362" s="339"/>
    </row>
    <row r="3363" spans="18:19" x14ac:dyDescent="0.25">
      <c r="R3363" s="360"/>
      <c r="S3363" s="339"/>
    </row>
    <row r="3364" spans="18:19" x14ac:dyDescent="0.25">
      <c r="R3364" s="360"/>
      <c r="S3364" s="339"/>
    </row>
    <row r="3365" spans="18:19" x14ac:dyDescent="0.25">
      <c r="R3365" s="360"/>
      <c r="S3365" s="339"/>
    </row>
    <row r="3366" spans="18:19" x14ac:dyDescent="0.25">
      <c r="R3366" s="360"/>
      <c r="S3366" s="339"/>
    </row>
    <row r="3367" spans="18:19" x14ac:dyDescent="0.25">
      <c r="R3367" s="360"/>
      <c r="S3367" s="339"/>
    </row>
    <row r="3368" spans="18:19" x14ac:dyDescent="0.25">
      <c r="R3368" s="360"/>
      <c r="S3368" s="339"/>
    </row>
    <row r="3369" spans="18:19" x14ac:dyDescent="0.25">
      <c r="R3369" s="360"/>
      <c r="S3369" s="339"/>
    </row>
    <row r="3370" spans="18:19" x14ac:dyDescent="0.25">
      <c r="R3370" s="360"/>
      <c r="S3370" s="339"/>
    </row>
    <row r="3371" spans="18:19" x14ac:dyDescent="0.25">
      <c r="R3371" s="360"/>
      <c r="S3371" s="339"/>
    </row>
    <row r="3372" spans="18:19" x14ac:dyDescent="0.25">
      <c r="R3372" s="360"/>
      <c r="S3372" s="339"/>
    </row>
    <row r="3373" spans="18:19" x14ac:dyDescent="0.25">
      <c r="R3373" s="360"/>
      <c r="S3373" s="339"/>
    </row>
    <row r="3374" spans="18:19" x14ac:dyDescent="0.25">
      <c r="R3374" s="360"/>
      <c r="S3374" s="339"/>
    </row>
    <row r="3375" spans="18:19" x14ac:dyDescent="0.25">
      <c r="R3375" s="360"/>
      <c r="S3375" s="339"/>
    </row>
    <row r="3376" spans="18:19" x14ac:dyDescent="0.25">
      <c r="R3376" s="360"/>
      <c r="S3376" s="339"/>
    </row>
    <row r="3377" spans="18:19" x14ac:dyDescent="0.25">
      <c r="R3377" s="360"/>
      <c r="S3377" s="339"/>
    </row>
    <row r="3378" spans="18:19" x14ac:dyDescent="0.25">
      <c r="R3378" s="360"/>
      <c r="S3378" s="339"/>
    </row>
    <row r="3379" spans="18:19" x14ac:dyDescent="0.25">
      <c r="R3379" s="360"/>
      <c r="S3379" s="339"/>
    </row>
    <row r="3380" spans="18:19" x14ac:dyDescent="0.25">
      <c r="R3380" s="360"/>
      <c r="S3380" s="339"/>
    </row>
    <row r="3381" spans="18:19" x14ac:dyDescent="0.25">
      <c r="R3381" s="360"/>
      <c r="S3381" s="339"/>
    </row>
    <row r="3382" spans="18:19" x14ac:dyDescent="0.25">
      <c r="R3382" s="360"/>
      <c r="S3382" s="339"/>
    </row>
    <row r="3383" spans="18:19" x14ac:dyDescent="0.25">
      <c r="R3383" s="360"/>
      <c r="S3383" s="339"/>
    </row>
    <row r="3384" spans="18:19" x14ac:dyDescent="0.25">
      <c r="R3384" s="360"/>
      <c r="S3384" s="339"/>
    </row>
    <row r="3385" spans="18:19" x14ac:dyDescent="0.25">
      <c r="R3385" s="360"/>
      <c r="S3385" s="339"/>
    </row>
    <row r="3386" spans="18:19" x14ac:dyDescent="0.25">
      <c r="R3386" s="360"/>
      <c r="S3386" s="339"/>
    </row>
    <row r="3387" spans="18:19" x14ac:dyDescent="0.25">
      <c r="R3387" s="360"/>
      <c r="S3387" s="339"/>
    </row>
    <row r="3388" spans="18:19" x14ac:dyDescent="0.25">
      <c r="R3388" s="360"/>
      <c r="S3388" s="339"/>
    </row>
    <row r="3389" spans="18:19" x14ac:dyDescent="0.25">
      <c r="R3389" s="360"/>
      <c r="S3389" s="339"/>
    </row>
    <row r="3390" spans="18:19" x14ac:dyDescent="0.25">
      <c r="R3390" s="360"/>
      <c r="S3390" s="339"/>
    </row>
    <row r="3391" spans="18:19" x14ac:dyDescent="0.25">
      <c r="R3391" s="360"/>
      <c r="S3391" s="339"/>
    </row>
    <row r="3392" spans="18:19" x14ac:dyDescent="0.25">
      <c r="R3392" s="360"/>
      <c r="S3392" s="339"/>
    </row>
    <row r="3393" spans="18:19" x14ac:dyDescent="0.25">
      <c r="R3393" s="360"/>
      <c r="S3393" s="339"/>
    </row>
    <row r="3394" spans="18:19" x14ac:dyDescent="0.25">
      <c r="R3394" s="360"/>
      <c r="S3394" s="339"/>
    </row>
    <row r="3395" spans="18:19" x14ac:dyDescent="0.25">
      <c r="R3395" s="360"/>
      <c r="S3395" s="339"/>
    </row>
    <row r="3396" spans="18:19" x14ac:dyDescent="0.25">
      <c r="R3396" s="360"/>
      <c r="S3396" s="339"/>
    </row>
    <row r="3397" spans="18:19" x14ac:dyDescent="0.25">
      <c r="R3397" s="360"/>
      <c r="S3397" s="339"/>
    </row>
    <row r="3398" spans="18:19" x14ac:dyDescent="0.25">
      <c r="R3398" s="360"/>
      <c r="S3398" s="339"/>
    </row>
    <row r="3399" spans="18:19" x14ac:dyDescent="0.25">
      <c r="R3399" s="360"/>
      <c r="S3399" s="339"/>
    </row>
    <row r="3400" spans="18:19" x14ac:dyDescent="0.25">
      <c r="R3400" s="360"/>
      <c r="S3400" s="339"/>
    </row>
    <row r="3401" spans="18:19" x14ac:dyDescent="0.25">
      <c r="R3401" s="360"/>
      <c r="S3401" s="339"/>
    </row>
    <row r="3402" spans="18:19" x14ac:dyDescent="0.25">
      <c r="R3402" s="360"/>
      <c r="S3402" s="339"/>
    </row>
    <row r="3403" spans="18:19" x14ac:dyDescent="0.25">
      <c r="R3403" s="360"/>
      <c r="S3403" s="339"/>
    </row>
    <row r="3404" spans="18:19" x14ac:dyDescent="0.25">
      <c r="R3404" s="360"/>
      <c r="S3404" s="339"/>
    </row>
    <row r="3405" spans="18:19" x14ac:dyDescent="0.25">
      <c r="R3405" s="360"/>
      <c r="S3405" s="339"/>
    </row>
    <row r="3406" spans="18:19" x14ac:dyDescent="0.25">
      <c r="R3406" s="360"/>
      <c r="S3406" s="339"/>
    </row>
    <row r="3407" spans="18:19" x14ac:dyDescent="0.25">
      <c r="R3407" s="360"/>
      <c r="S3407" s="339"/>
    </row>
    <row r="3408" spans="18:19" x14ac:dyDescent="0.25">
      <c r="R3408" s="360"/>
      <c r="S3408" s="339"/>
    </row>
    <row r="3409" spans="18:19" x14ac:dyDescent="0.25">
      <c r="R3409" s="360"/>
      <c r="S3409" s="339"/>
    </row>
    <row r="3410" spans="18:19" x14ac:dyDescent="0.25">
      <c r="R3410" s="360"/>
      <c r="S3410" s="339"/>
    </row>
    <row r="3411" spans="18:19" x14ac:dyDescent="0.25">
      <c r="R3411" s="360"/>
      <c r="S3411" s="339"/>
    </row>
    <row r="3412" spans="18:19" x14ac:dyDescent="0.25">
      <c r="R3412" s="360"/>
      <c r="S3412" s="339"/>
    </row>
    <row r="3413" spans="18:19" x14ac:dyDescent="0.25">
      <c r="R3413" s="360"/>
      <c r="S3413" s="339"/>
    </row>
    <row r="3414" spans="18:19" x14ac:dyDescent="0.25">
      <c r="R3414" s="360"/>
      <c r="S3414" s="339"/>
    </row>
    <row r="3415" spans="18:19" x14ac:dyDescent="0.25">
      <c r="R3415" s="360"/>
      <c r="S3415" s="339"/>
    </row>
    <row r="3416" spans="18:19" x14ac:dyDescent="0.25">
      <c r="R3416" s="360"/>
      <c r="S3416" s="339"/>
    </row>
    <row r="3417" spans="18:19" x14ac:dyDescent="0.25">
      <c r="R3417" s="360"/>
      <c r="S3417" s="339"/>
    </row>
    <row r="3418" spans="18:19" x14ac:dyDescent="0.25">
      <c r="R3418" s="360"/>
      <c r="S3418" s="339"/>
    </row>
    <row r="3419" spans="18:19" x14ac:dyDescent="0.25">
      <c r="R3419" s="360"/>
      <c r="S3419" s="339"/>
    </row>
    <row r="3420" spans="18:19" x14ac:dyDescent="0.25">
      <c r="R3420" s="360"/>
      <c r="S3420" s="339"/>
    </row>
    <row r="3421" spans="18:19" x14ac:dyDescent="0.25">
      <c r="R3421" s="360"/>
      <c r="S3421" s="339"/>
    </row>
    <row r="3422" spans="18:19" x14ac:dyDescent="0.25">
      <c r="R3422" s="360"/>
      <c r="S3422" s="339"/>
    </row>
    <row r="3423" spans="18:19" x14ac:dyDescent="0.25">
      <c r="R3423" s="360"/>
      <c r="S3423" s="339"/>
    </row>
    <row r="3424" spans="18:19" x14ac:dyDescent="0.25">
      <c r="R3424" s="360"/>
      <c r="S3424" s="339"/>
    </row>
    <row r="3425" spans="18:19" x14ac:dyDescent="0.25">
      <c r="R3425" s="360"/>
      <c r="S3425" s="339"/>
    </row>
    <row r="3426" spans="18:19" x14ac:dyDescent="0.25">
      <c r="R3426" s="360"/>
      <c r="S3426" s="339"/>
    </row>
    <row r="3427" spans="18:19" x14ac:dyDescent="0.25">
      <c r="R3427" s="360"/>
      <c r="S3427" s="339"/>
    </row>
    <row r="3428" spans="18:19" x14ac:dyDescent="0.25">
      <c r="R3428" s="360"/>
      <c r="S3428" s="339"/>
    </row>
    <row r="3429" spans="18:19" x14ac:dyDescent="0.25">
      <c r="R3429" s="360"/>
      <c r="S3429" s="339"/>
    </row>
    <row r="3430" spans="18:19" x14ac:dyDescent="0.25">
      <c r="R3430" s="360"/>
      <c r="S3430" s="339"/>
    </row>
    <row r="3431" spans="18:19" x14ac:dyDescent="0.25">
      <c r="R3431" s="360"/>
      <c r="S3431" s="339"/>
    </row>
    <row r="3432" spans="18:19" x14ac:dyDescent="0.25">
      <c r="R3432" s="360"/>
      <c r="S3432" s="339"/>
    </row>
    <row r="3433" spans="18:19" x14ac:dyDescent="0.25">
      <c r="R3433" s="360"/>
      <c r="S3433" s="339"/>
    </row>
    <row r="3434" spans="18:19" x14ac:dyDescent="0.25">
      <c r="R3434" s="360"/>
      <c r="S3434" s="339"/>
    </row>
    <row r="3435" spans="18:19" x14ac:dyDescent="0.25">
      <c r="R3435" s="360"/>
      <c r="S3435" s="339"/>
    </row>
    <row r="3436" spans="18:19" x14ac:dyDescent="0.25">
      <c r="R3436" s="360"/>
      <c r="S3436" s="339"/>
    </row>
    <row r="3437" spans="18:19" x14ac:dyDescent="0.25">
      <c r="R3437" s="360"/>
      <c r="S3437" s="339"/>
    </row>
    <row r="3438" spans="18:19" x14ac:dyDescent="0.25">
      <c r="R3438" s="360"/>
      <c r="S3438" s="339"/>
    </row>
    <row r="3439" spans="18:19" x14ac:dyDescent="0.25">
      <c r="R3439" s="360"/>
      <c r="S3439" s="339"/>
    </row>
    <row r="3440" spans="18:19" x14ac:dyDescent="0.25">
      <c r="R3440" s="360"/>
      <c r="S3440" s="339"/>
    </row>
    <row r="3441" spans="18:19" x14ac:dyDescent="0.25">
      <c r="R3441" s="360"/>
      <c r="S3441" s="339"/>
    </row>
    <row r="3442" spans="18:19" x14ac:dyDescent="0.25">
      <c r="R3442" s="360"/>
      <c r="S3442" s="339"/>
    </row>
    <row r="3443" spans="18:19" x14ac:dyDescent="0.25">
      <c r="R3443" s="360"/>
      <c r="S3443" s="339"/>
    </row>
    <row r="3444" spans="18:19" x14ac:dyDescent="0.25">
      <c r="R3444" s="360"/>
      <c r="S3444" s="339"/>
    </row>
    <row r="3445" spans="18:19" x14ac:dyDescent="0.25">
      <c r="R3445" s="360"/>
      <c r="S3445" s="339"/>
    </row>
    <row r="3446" spans="18:19" x14ac:dyDescent="0.25">
      <c r="R3446" s="360"/>
      <c r="S3446" s="339"/>
    </row>
    <row r="3447" spans="18:19" x14ac:dyDescent="0.25">
      <c r="R3447" s="360"/>
      <c r="S3447" s="339"/>
    </row>
    <row r="3448" spans="18:19" x14ac:dyDescent="0.25">
      <c r="R3448" s="360"/>
      <c r="S3448" s="339"/>
    </row>
    <row r="3449" spans="18:19" x14ac:dyDescent="0.25">
      <c r="R3449" s="360"/>
      <c r="S3449" s="339"/>
    </row>
    <row r="3450" spans="18:19" x14ac:dyDescent="0.25">
      <c r="R3450" s="360"/>
      <c r="S3450" s="339"/>
    </row>
    <row r="3451" spans="18:19" x14ac:dyDescent="0.25">
      <c r="R3451" s="360"/>
      <c r="S3451" s="339"/>
    </row>
    <row r="3452" spans="18:19" x14ac:dyDescent="0.25">
      <c r="R3452" s="360"/>
      <c r="S3452" s="339"/>
    </row>
    <row r="3453" spans="18:19" x14ac:dyDescent="0.25">
      <c r="R3453" s="360"/>
      <c r="S3453" s="339"/>
    </row>
    <row r="3454" spans="18:19" x14ac:dyDescent="0.25">
      <c r="R3454" s="360"/>
      <c r="S3454" s="339"/>
    </row>
    <row r="3455" spans="18:19" x14ac:dyDescent="0.25">
      <c r="R3455" s="360"/>
      <c r="S3455" s="339"/>
    </row>
    <row r="3456" spans="18:19" x14ac:dyDescent="0.25">
      <c r="R3456" s="360"/>
      <c r="S3456" s="339"/>
    </row>
    <row r="3457" spans="18:19" x14ac:dyDescent="0.25">
      <c r="R3457" s="360"/>
      <c r="S3457" s="339"/>
    </row>
    <row r="3458" spans="18:19" x14ac:dyDescent="0.25">
      <c r="R3458" s="360"/>
      <c r="S3458" s="339"/>
    </row>
    <row r="3459" spans="18:19" x14ac:dyDescent="0.25">
      <c r="R3459" s="360"/>
      <c r="S3459" s="339"/>
    </row>
    <row r="3460" spans="18:19" x14ac:dyDescent="0.25">
      <c r="R3460" s="360"/>
      <c r="S3460" s="339"/>
    </row>
    <row r="3461" spans="18:19" x14ac:dyDescent="0.25">
      <c r="R3461" s="360"/>
      <c r="S3461" s="339"/>
    </row>
    <row r="3462" spans="18:19" x14ac:dyDescent="0.25">
      <c r="R3462" s="360"/>
      <c r="S3462" s="339"/>
    </row>
    <row r="3463" spans="18:19" x14ac:dyDescent="0.25">
      <c r="R3463" s="360"/>
      <c r="S3463" s="339"/>
    </row>
    <row r="3464" spans="18:19" x14ac:dyDescent="0.25">
      <c r="R3464" s="360"/>
      <c r="S3464" s="339"/>
    </row>
    <row r="3465" spans="18:19" x14ac:dyDescent="0.25">
      <c r="R3465" s="360"/>
      <c r="S3465" s="339"/>
    </row>
    <row r="3466" spans="18:19" x14ac:dyDescent="0.25">
      <c r="R3466" s="360"/>
      <c r="S3466" s="339"/>
    </row>
    <row r="3467" spans="18:19" x14ac:dyDescent="0.25">
      <c r="R3467" s="360"/>
      <c r="S3467" s="339"/>
    </row>
    <row r="3468" spans="18:19" x14ac:dyDescent="0.25">
      <c r="R3468" s="360"/>
      <c r="S3468" s="339"/>
    </row>
    <row r="3469" spans="18:19" x14ac:dyDescent="0.25">
      <c r="R3469" s="360"/>
      <c r="S3469" s="339"/>
    </row>
    <row r="3470" spans="18:19" x14ac:dyDescent="0.25">
      <c r="R3470" s="360"/>
      <c r="S3470" s="339"/>
    </row>
    <row r="3471" spans="18:19" x14ac:dyDescent="0.25">
      <c r="R3471" s="360"/>
      <c r="S3471" s="339"/>
    </row>
    <row r="3472" spans="18:19" x14ac:dyDescent="0.25">
      <c r="R3472" s="360"/>
      <c r="S3472" s="339"/>
    </row>
    <row r="3473" spans="18:19" x14ac:dyDescent="0.25">
      <c r="R3473" s="360"/>
      <c r="S3473" s="339"/>
    </row>
    <row r="3474" spans="18:19" x14ac:dyDescent="0.25">
      <c r="R3474" s="360"/>
      <c r="S3474" s="339"/>
    </row>
    <row r="3475" spans="18:19" x14ac:dyDescent="0.25">
      <c r="R3475" s="360"/>
      <c r="S3475" s="339"/>
    </row>
    <row r="3476" spans="18:19" x14ac:dyDescent="0.25">
      <c r="R3476" s="360"/>
      <c r="S3476" s="339"/>
    </row>
    <row r="3477" spans="18:19" x14ac:dyDescent="0.25">
      <c r="R3477" s="360"/>
      <c r="S3477" s="339"/>
    </row>
    <row r="3478" spans="18:19" x14ac:dyDescent="0.25">
      <c r="R3478" s="360"/>
      <c r="S3478" s="339"/>
    </row>
    <row r="3479" spans="18:19" x14ac:dyDescent="0.25">
      <c r="R3479" s="360"/>
      <c r="S3479" s="339"/>
    </row>
    <row r="3480" spans="18:19" x14ac:dyDescent="0.25">
      <c r="R3480" s="360"/>
      <c r="S3480" s="339"/>
    </row>
    <row r="3481" spans="18:19" x14ac:dyDescent="0.25">
      <c r="R3481" s="360"/>
      <c r="S3481" s="339"/>
    </row>
    <row r="3482" spans="18:19" x14ac:dyDescent="0.25">
      <c r="R3482" s="360"/>
      <c r="S3482" s="339"/>
    </row>
    <row r="3483" spans="18:19" x14ac:dyDescent="0.25">
      <c r="R3483" s="360"/>
      <c r="S3483" s="339"/>
    </row>
    <row r="3484" spans="18:19" x14ac:dyDescent="0.25">
      <c r="R3484" s="360"/>
      <c r="S3484" s="339"/>
    </row>
    <row r="3485" spans="18:19" x14ac:dyDescent="0.25">
      <c r="R3485" s="360"/>
      <c r="S3485" s="339"/>
    </row>
    <row r="3486" spans="18:19" x14ac:dyDescent="0.25">
      <c r="R3486" s="360"/>
      <c r="S3486" s="339"/>
    </row>
    <row r="3487" spans="18:19" x14ac:dyDescent="0.25">
      <c r="R3487" s="360"/>
      <c r="S3487" s="339"/>
    </row>
    <row r="3488" spans="18:19" x14ac:dyDescent="0.25">
      <c r="R3488" s="360"/>
      <c r="S3488" s="339"/>
    </row>
    <row r="3489" spans="18:19" x14ac:dyDescent="0.25">
      <c r="R3489" s="360"/>
      <c r="S3489" s="339"/>
    </row>
    <row r="3490" spans="18:19" x14ac:dyDescent="0.25">
      <c r="R3490" s="360"/>
      <c r="S3490" s="339"/>
    </row>
    <row r="3491" spans="18:19" x14ac:dyDescent="0.25">
      <c r="R3491" s="360"/>
      <c r="S3491" s="339"/>
    </row>
    <row r="3492" spans="18:19" x14ac:dyDescent="0.25">
      <c r="R3492" s="360"/>
      <c r="S3492" s="339"/>
    </row>
    <row r="3493" spans="18:19" x14ac:dyDescent="0.25">
      <c r="R3493" s="360"/>
      <c r="S3493" s="339"/>
    </row>
    <row r="3494" spans="18:19" x14ac:dyDescent="0.25">
      <c r="R3494" s="360"/>
      <c r="S3494" s="339"/>
    </row>
    <row r="3495" spans="18:19" x14ac:dyDescent="0.25">
      <c r="R3495" s="360"/>
      <c r="S3495" s="339"/>
    </row>
    <row r="3496" spans="18:19" x14ac:dyDescent="0.25">
      <c r="R3496" s="360"/>
      <c r="S3496" s="339"/>
    </row>
    <row r="3497" spans="18:19" x14ac:dyDescent="0.25">
      <c r="R3497" s="360"/>
      <c r="S3497" s="339"/>
    </row>
    <row r="3498" spans="18:19" x14ac:dyDescent="0.25">
      <c r="R3498" s="360"/>
      <c r="S3498" s="339"/>
    </row>
    <row r="3499" spans="18:19" x14ac:dyDescent="0.25">
      <c r="R3499" s="360"/>
      <c r="S3499" s="339"/>
    </row>
    <row r="3500" spans="18:19" x14ac:dyDescent="0.25">
      <c r="R3500" s="360"/>
      <c r="S3500" s="339"/>
    </row>
    <row r="3501" spans="18:19" x14ac:dyDescent="0.25">
      <c r="R3501" s="360"/>
      <c r="S3501" s="339"/>
    </row>
    <row r="3502" spans="18:19" x14ac:dyDescent="0.25">
      <c r="R3502" s="360"/>
      <c r="S3502" s="339"/>
    </row>
    <row r="3503" spans="18:19" x14ac:dyDescent="0.25">
      <c r="R3503" s="360"/>
      <c r="S3503" s="339"/>
    </row>
    <row r="3504" spans="18:19" x14ac:dyDescent="0.25">
      <c r="R3504" s="360"/>
      <c r="S3504" s="339"/>
    </row>
    <row r="3505" spans="18:19" x14ac:dyDescent="0.25">
      <c r="R3505" s="360"/>
      <c r="S3505" s="339"/>
    </row>
    <row r="3506" spans="18:19" x14ac:dyDescent="0.25">
      <c r="R3506" s="360"/>
      <c r="S3506" s="339"/>
    </row>
    <row r="3507" spans="18:19" x14ac:dyDescent="0.25">
      <c r="R3507" s="360"/>
      <c r="S3507" s="339"/>
    </row>
    <row r="3508" spans="18:19" x14ac:dyDescent="0.25">
      <c r="R3508" s="360"/>
      <c r="S3508" s="339"/>
    </row>
    <row r="3509" spans="18:19" x14ac:dyDescent="0.25">
      <c r="R3509" s="360"/>
      <c r="S3509" s="339"/>
    </row>
    <row r="3510" spans="18:19" x14ac:dyDescent="0.25">
      <c r="R3510" s="360"/>
      <c r="S3510" s="339"/>
    </row>
    <row r="3511" spans="18:19" x14ac:dyDescent="0.25">
      <c r="R3511" s="360"/>
      <c r="S3511" s="339"/>
    </row>
    <row r="3512" spans="18:19" x14ac:dyDescent="0.25">
      <c r="R3512" s="360"/>
      <c r="S3512" s="339"/>
    </row>
    <row r="3513" spans="18:19" x14ac:dyDescent="0.25">
      <c r="R3513" s="360"/>
      <c r="S3513" s="339"/>
    </row>
    <row r="3514" spans="18:19" x14ac:dyDescent="0.25">
      <c r="R3514" s="360"/>
      <c r="S3514" s="339"/>
    </row>
    <row r="3515" spans="18:19" x14ac:dyDescent="0.25">
      <c r="R3515" s="360"/>
      <c r="S3515" s="339"/>
    </row>
    <row r="3516" spans="18:19" x14ac:dyDescent="0.25">
      <c r="R3516" s="360"/>
      <c r="S3516" s="339"/>
    </row>
    <row r="3517" spans="18:19" x14ac:dyDescent="0.25">
      <c r="R3517" s="360"/>
      <c r="S3517" s="339"/>
    </row>
    <row r="3518" spans="18:19" x14ac:dyDescent="0.25">
      <c r="R3518" s="360"/>
      <c r="S3518" s="339"/>
    </row>
    <row r="3519" spans="18:19" x14ac:dyDescent="0.25">
      <c r="R3519" s="360"/>
      <c r="S3519" s="339"/>
    </row>
    <row r="3520" spans="18:19" x14ac:dyDescent="0.25">
      <c r="R3520" s="360"/>
      <c r="S3520" s="339"/>
    </row>
    <row r="3521" spans="18:19" x14ac:dyDescent="0.25">
      <c r="R3521" s="360"/>
      <c r="S3521" s="339"/>
    </row>
    <row r="3522" spans="18:19" x14ac:dyDescent="0.25">
      <c r="R3522" s="360"/>
      <c r="S3522" s="339"/>
    </row>
    <row r="3523" spans="18:19" x14ac:dyDescent="0.25">
      <c r="R3523" s="360"/>
      <c r="S3523" s="339"/>
    </row>
    <row r="3524" spans="18:19" x14ac:dyDescent="0.25">
      <c r="R3524" s="360"/>
      <c r="S3524" s="339"/>
    </row>
    <row r="3525" spans="18:19" x14ac:dyDescent="0.25">
      <c r="R3525" s="360"/>
      <c r="S3525" s="339"/>
    </row>
    <row r="3526" spans="18:19" x14ac:dyDescent="0.25">
      <c r="R3526" s="360"/>
      <c r="S3526" s="339"/>
    </row>
    <row r="3527" spans="18:19" x14ac:dyDescent="0.25">
      <c r="R3527" s="360"/>
      <c r="S3527" s="339"/>
    </row>
    <row r="3528" spans="18:19" x14ac:dyDescent="0.25">
      <c r="R3528" s="360"/>
      <c r="S3528" s="339"/>
    </row>
    <row r="3529" spans="18:19" x14ac:dyDescent="0.25">
      <c r="R3529" s="360"/>
      <c r="S3529" s="339"/>
    </row>
    <row r="3530" spans="18:19" x14ac:dyDescent="0.25">
      <c r="R3530" s="360"/>
      <c r="S3530" s="339"/>
    </row>
    <row r="3531" spans="18:19" x14ac:dyDescent="0.25">
      <c r="R3531" s="360"/>
      <c r="S3531" s="339"/>
    </row>
    <row r="3532" spans="18:19" x14ac:dyDescent="0.25">
      <c r="R3532" s="360"/>
      <c r="S3532" s="339"/>
    </row>
    <row r="3533" spans="18:19" x14ac:dyDescent="0.25">
      <c r="R3533" s="360"/>
      <c r="S3533" s="339"/>
    </row>
    <row r="3534" spans="18:19" x14ac:dyDescent="0.25">
      <c r="R3534" s="360"/>
      <c r="S3534" s="339"/>
    </row>
    <row r="3535" spans="18:19" x14ac:dyDescent="0.25">
      <c r="R3535" s="360"/>
      <c r="S3535" s="339"/>
    </row>
    <row r="3536" spans="18:19" x14ac:dyDescent="0.25">
      <c r="R3536" s="360"/>
      <c r="S3536" s="339"/>
    </row>
    <row r="3537" spans="18:19" x14ac:dyDescent="0.25">
      <c r="R3537" s="360"/>
      <c r="S3537" s="339"/>
    </row>
    <row r="3538" spans="18:19" x14ac:dyDescent="0.25">
      <c r="R3538" s="360"/>
      <c r="S3538" s="339"/>
    </row>
    <row r="3539" spans="18:19" x14ac:dyDescent="0.25">
      <c r="R3539" s="360"/>
      <c r="S3539" s="339"/>
    </row>
    <row r="3540" spans="18:19" x14ac:dyDescent="0.25">
      <c r="R3540" s="360"/>
      <c r="S3540" s="339"/>
    </row>
    <row r="3541" spans="18:19" x14ac:dyDescent="0.25">
      <c r="R3541" s="360"/>
      <c r="S3541" s="339"/>
    </row>
    <row r="3542" spans="18:19" x14ac:dyDescent="0.25">
      <c r="R3542" s="360"/>
      <c r="S3542" s="339"/>
    </row>
    <row r="3543" spans="18:19" x14ac:dyDescent="0.25">
      <c r="R3543" s="360"/>
      <c r="S3543" s="339"/>
    </row>
    <row r="3544" spans="18:19" x14ac:dyDescent="0.25">
      <c r="R3544" s="360"/>
      <c r="S3544" s="339"/>
    </row>
    <row r="3545" spans="18:19" x14ac:dyDescent="0.25">
      <c r="R3545" s="360"/>
      <c r="S3545" s="339"/>
    </row>
    <row r="3546" spans="18:19" x14ac:dyDescent="0.25">
      <c r="R3546" s="360"/>
      <c r="S3546" s="339"/>
    </row>
    <row r="3547" spans="18:19" x14ac:dyDescent="0.25">
      <c r="R3547" s="360"/>
      <c r="S3547" s="339"/>
    </row>
    <row r="3548" spans="18:19" x14ac:dyDescent="0.25">
      <c r="R3548" s="360"/>
      <c r="S3548" s="339"/>
    </row>
    <row r="3549" spans="18:19" x14ac:dyDescent="0.25">
      <c r="R3549" s="360"/>
      <c r="S3549" s="339"/>
    </row>
    <row r="3550" spans="18:19" x14ac:dyDescent="0.25">
      <c r="R3550" s="360"/>
      <c r="S3550" s="339"/>
    </row>
    <row r="3551" spans="18:19" x14ac:dyDescent="0.25">
      <c r="R3551" s="360"/>
      <c r="S3551" s="339"/>
    </row>
    <row r="3552" spans="18:19" x14ac:dyDescent="0.25">
      <c r="R3552" s="360"/>
      <c r="S3552" s="339"/>
    </row>
    <row r="3553" spans="18:19" x14ac:dyDescent="0.25">
      <c r="R3553" s="360"/>
      <c r="S3553" s="339"/>
    </row>
    <row r="3554" spans="18:19" x14ac:dyDescent="0.25">
      <c r="R3554" s="360"/>
      <c r="S3554" s="339"/>
    </row>
    <row r="3555" spans="18:19" x14ac:dyDescent="0.25">
      <c r="R3555" s="360"/>
      <c r="S3555" s="339"/>
    </row>
    <row r="3556" spans="18:19" x14ac:dyDescent="0.25">
      <c r="R3556" s="360"/>
      <c r="S3556" s="339"/>
    </row>
    <row r="3557" spans="18:19" x14ac:dyDescent="0.25">
      <c r="R3557" s="360"/>
      <c r="S3557" s="339"/>
    </row>
    <row r="3558" spans="18:19" x14ac:dyDescent="0.25">
      <c r="R3558" s="360"/>
      <c r="S3558" s="339"/>
    </row>
    <row r="3559" spans="18:19" x14ac:dyDescent="0.25">
      <c r="R3559" s="360"/>
      <c r="S3559" s="339"/>
    </row>
    <row r="3560" spans="18:19" x14ac:dyDescent="0.25">
      <c r="R3560" s="360"/>
      <c r="S3560" s="339"/>
    </row>
    <row r="3561" spans="18:19" x14ac:dyDescent="0.25">
      <c r="R3561" s="360"/>
      <c r="S3561" s="339"/>
    </row>
    <row r="3562" spans="18:19" x14ac:dyDescent="0.25">
      <c r="R3562" s="360"/>
      <c r="S3562" s="339"/>
    </row>
    <row r="3563" spans="18:19" x14ac:dyDescent="0.25">
      <c r="R3563" s="360"/>
      <c r="S3563" s="339"/>
    </row>
    <row r="3564" spans="18:19" x14ac:dyDescent="0.25">
      <c r="R3564" s="360"/>
      <c r="S3564" s="339"/>
    </row>
    <row r="3565" spans="18:19" x14ac:dyDescent="0.25">
      <c r="R3565" s="360"/>
      <c r="S3565" s="339"/>
    </row>
    <row r="3566" spans="18:19" x14ac:dyDescent="0.25">
      <c r="R3566" s="360"/>
      <c r="S3566" s="339"/>
    </row>
    <row r="3567" spans="18:19" x14ac:dyDescent="0.25">
      <c r="R3567" s="360"/>
      <c r="S3567" s="339"/>
    </row>
    <row r="3568" spans="18:19" x14ac:dyDescent="0.25">
      <c r="R3568" s="360"/>
      <c r="S3568" s="339"/>
    </row>
    <row r="3569" spans="18:19" x14ac:dyDescent="0.25">
      <c r="R3569" s="360"/>
      <c r="S3569" s="339"/>
    </row>
    <row r="3570" spans="18:19" x14ac:dyDescent="0.25">
      <c r="R3570" s="360"/>
      <c r="S3570" s="339"/>
    </row>
    <row r="3571" spans="18:19" x14ac:dyDescent="0.25">
      <c r="R3571" s="360"/>
      <c r="S3571" s="339"/>
    </row>
    <row r="3572" spans="18:19" x14ac:dyDescent="0.25">
      <c r="R3572" s="360"/>
      <c r="S3572" s="339"/>
    </row>
    <row r="3573" spans="18:19" x14ac:dyDescent="0.25">
      <c r="R3573" s="360"/>
      <c r="S3573" s="339"/>
    </row>
    <row r="3574" spans="18:19" x14ac:dyDescent="0.25">
      <c r="R3574" s="360"/>
      <c r="S3574" s="339"/>
    </row>
    <row r="3575" spans="18:19" x14ac:dyDescent="0.25">
      <c r="R3575" s="360"/>
      <c r="S3575" s="339"/>
    </row>
    <row r="3576" spans="18:19" x14ac:dyDescent="0.25">
      <c r="R3576" s="360"/>
      <c r="S3576" s="339"/>
    </row>
    <row r="3577" spans="18:19" x14ac:dyDescent="0.25">
      <c r="R3577" s="360"/>
      <c r="S3577" s="339"/>
    </row>
    <row r="3578" spans="18:19" x14ac:dyDescent="0.25">
      <c r="R3578" s="360"/>
      <c r="S3578" s="339"/>
    </row>
    <row r="3579" spans="18:19" x14ac:dyDescent="0.25">
      <c r="R3579" s="360"/>
      <c r="S3579" s="339"/>
    </row>
    <row r="3580" spans="18:19" x14ac:dyDescent="0.25">
      <c r="R3580" s="360"/>
      <c r="S3580" s="339"/>
    </row>
    <row r="3581" spans="18:19" x14ac:dyDescent="0.25">
      <c r="R3581" s="360"/>
      <c r="S3581" s="339"/>
    </row>
    <row r="3582" spans="18:19" x14ac:dyDescent="0.25">
      <c r="R3582" s="360"/>
      <c r="S3582" s="339"/>
    </row>
    <row r="3583" spans="18:19" x14ac:dyDescent="0.25">
      <c r="R3583" s="360"/>
      <c r="S3583" s="339"/>
    </row>
    <row r="3584" spans="18:19" x14ac:dyDescent="0.25">
      <c r="R3584" s="360"/>
      <c r="S3584" s="339"/>
    </row>
    <row r="3585" spans="18:19" x14ac:dyDescent="0.25">
      <c r="R3585" s="360"/>
      <c r="S3585" s="339"/>
    </row>
    <row r="3586" spans="18:19" x14ac:dyDescent="0.25">
      <c r="R3586" s="360"/>
      <c r="S3586" s="339"/>
    </row>
    <row r="3587" spans="18:19" x14ac:dyDescent="0.25">
      <c r="R3587" s="360"/>
      <c r="S3587" s="339"/>
    </row>
    <row r="3588" spans="18:19" x14ac:dyDescent="0.25">
      <c r="R3588" s="360"/>
      <c r="S3588" s="339"/>
    </row>
    <row r="3589" spans="18:19" x14ac:dyDescent="0.25">
      <c r="R3589" s="360"/>
      <c r="S3589" s="339"/>
    </row>
    <row r="3590" spans="18:19" x14ac:dyDescent="0.25">
      <c r="R3590" s="360"/>
      <c r="S3590" s="339"/>
    </row>
    <row r="3591" spans="18:19" x14ac:dyDescent="0.25">
      <c r="R3591" s="360"/>
      <c r="S3591" s="339"/>
    </row>
    <row r="3592" spans="18:19" x14ac:dyDescent="0.25">
      <c r="R3592" s="360"/>
      <c r="S3592" s="339"/>
    </row>
    <row r="3593" spans="18:19" x14ac:dyDescent="0.25">
      <c r="R3593" s="360"/>
      <c r="S3593" s="339"/>
    </row>
    <row r="3594" spans="18:19" x14ac:dyDescent="0.25">
      <c r="R3594" s="360"/>
      <c r="S3594" s="339"/>
    </row>
    <row r="3595" spans="18:19" x14ac:dyDescent="0.25">
      <c r="R3595" s="360"/>
      <c r="S3595" s="339"/>
    </row>
    <row r="3596" spans="18:19" x14ac:dyDescent="0.25">
      <c r="R3596" s="360"/>
      <c r="S3596" s="339"/>
    </row>
    <row r="3597" spans="18:19" x14ac:dyDescent="0.25">
      <c r="R3597" s="360"/>
      <c r="S3597" s="339"/>
    </row>
    <row r="3598" spans="18:19" x14ac:dyDescent="0.25">
      <c r="R3598" s="360"/>
      <c r="S3598" s="339"/>
    </row>
    <row r="3599" spans="18:19" x14ac:dyDescent="0.25">
      <c r="R3599" s="360"/>
      <c r="S3599" s="339"/>
    </row>
    <row r="3600" spans="18:19" x14ac:dyDescent="0.25">
      <c r="R3600" s="360"/>
      <c r="S3600" s="339"/>
    </row>
    <row r="3601" spans="18:19" x14ac:dyDescent="0.25">
      <c r="R3601" s="360"/>
      <c r="S3601" s="339"/>
    </row>
    <row r="3602" spans="18:19" x14ac:dyDescent="0.25">
      <c r="R3602" s="360"/>
      <c r="S3602" s="339"/>
    </row>
    <row r="3603" spans="18:19" x14ac:dyDescent="0.25">
      <c r="R3603" s="360"/>
      <c r="S3603" s="339"/>
    </row>
    <row r="3604" spans="18:19" x14ac:dyDescent="0.25">
      <c r="R3604" s="360"/>
      <c r="S3604" s="339"/>
    </row>
    <row r="3605" spans="18:19" x14ac:dyDescent="0.25">
      <c r="R3605" s="360"/>
      <c r="S3605" s="339"/>
    </row>
    <row r="3606" spans="18:19" x14ac:dyDescent="0.25">
      <c r="R3606" s="360"/>
      <c r="S3606" s="339"/>
    </row>
    <row r="3607" spans="18:19" x14ac:dyDescent="0.25">
      <c r="R3607" s="360"/>
      <c r="S3607" s="339"/>
    </row>
    <row r="3608" spans="18:19" x14ac:dyDescent="0.25">
      <c r="R3608" s="360"/>
      <c r="S3608" s="339"/>
    </row>
    <row r="3609" spans="18:19" x14ac:dyDescent="0.25">
      <c r="R3609" s="360"/>
      <c r="S3609" s="339"/>
    </row>
    <row r="3610" spans="18:19" x14ac:dyDescent="0.25">
      <c r="R3610" s="360"/>
      <c r="S3610" s="339"/>
    </row>
    <row r="3611" spans="18:19" x14ac:dyDescent="0.25">
      <c r="R3611" s="360"/>
      <c r="S3611" s="339"/>
    </row>
    <row r="3612" spans="18:19" x14ac:dyDescent="0.25">
      <c r="R3612" s="360"/>
      <c r="S3612" s="339"/>
    </row>
    <row r="3613" spans="18:19" x14ac:dyDescent="0.25">
      <c r="R3613" s="360"/>
      <c r="S3613" s="339"/>
    </row>
    <row r="3614" spans="18:19" x14ac:dyDescent="0.25">
      <c r="R3614" s="360"/>
      <c r="S3614" s="339"/>
    </row>
    <row r="3615" spans="18:19" x14ac:dyDescent="0.25">
      <c r="R3615" s="360"/>
      <c r="S3615" s="339"/>
    </row>
    <row r="3616" spans="18:19" x14ac:dyDescent="0.25">
      <c r="R3616" s="360"/>
      <c r="S3616" s="339"/>
    </row>
    <row r="3617" spans="18:19" x14ac:dyDescent="0.25">
      <c r="R3617" s="360"/>
      <c r="S3617" s="339"/>
    </row>
    <row r="3618" spans="18:19" x14ac:dyDescent="0.25">
      <c r="R3618" s="360"/>
      <c r="S3618" s="339"/>
    </row>
    <row r="3619" spans="18:19" x14ac:dyDescent="0.25">
      <c r="R3619" s="360"/>
      <c r="S3619" s="339"/>
    </row>
    <row r="3620" spans="18:19" x14ac:dyDescent="0.25">
      <c r="R3620" s="360"/>
      <c r="S3620" s="339"/>
    </row>
    <row r="3621" spans="18:19" x14ac:dyDescent="0.25">
      <c r="R3621" s="360"/>
      <c r="S3621" s="339"/>
    </row>
    <row r="3622" spans="18:19" x14ac:dyDescent="0.25">
      <c r="R3622" s="360"/>
      <c r="S3622" s="339"/>
    </row>
    <row r="3623" spans="18:19" x14ac:dyDescent="0.25">
      <c r="R3623" s="360"/>
      <c r="S3623" s="339"/>
    </row>
    <row r="3624" spans="18:19" x14ac:dyDescent="0.25">
      <c r="R3624" s="360"/>
      <c r="S3624" s="339"/>
    </row>
    <row r="3625" spans="18:19" x14ac:dyDescent="0.25">
      <c r="R3625" s="360"/>
      <c r="S3625" s="339"/>
    </row>
    <row r="3626" spans="18:19" x14ac:dyDescent="0.25">
      <c r="R3626" s="360"/>
      <c r="S3626" s="339"/>
    </row>
    <row r="3627" spans="18:19" x14ac:dyDescent="0.25">
      <c r="R3627" s="360"/>
      <c r="S3627" s="339"/>
    </row>
    <row r="3628" spans="18:19" x14ac:dyDescent="0.25">
      <c r="R3628" s="360"/>
      <c r="S3628" s="339"/>
    </row>
    <row r="3629" spans="18:19" x14ac:dyDescent="0.25">
      <c r="R3629" s="360"/>
      <c r="S3629" s="339"/>
    </row>
    <row r="3630" spans="18:19" x14ac:dyDescent="0.25">
      <c r="R3630" s="360"/>
      <c r="S3630" s="339"/>
    </row>
    <row r="3631" spans="18:19" x14ac:dyDescent="0.25">
      <c r="R3631" s="360"/>
      <c r="S3631" s="339"/>
    </row>
    <row r="3632" spans="18:19" x14ac:dyDescent="0.25">
      <c r="R3632" s="360"/>
      <c r="S3632" s="339"/>
    </row>
    <row r="3633" spans="18:19" x14ac:dyDescent="0.25">
      <c r="R3633" s="360"/>
      <c r="S3633" s="339"/>
    </row>
    <row r="3634" spans="18:19" x14ac:dyDescent="0.25">
      <c r="R3634" s="360"/>
      <c r="S3634" s="339"/>
    </row>
    <row r="3635" spans="18:19" x14ac:dyDescent="0.25">
      <c r="R3635" s="360"/>
      <c r="S3635" s="339"/>
    </row>
    <row r="3636" spans="18:19" x14ac:dyDescent="0.25">
      <c r="R3636" s="360"/>
      <c r="S3636" s="339"/>
    </row>
    <row r="3637" spans="18:19" x14ac:dyDescent="0.25">
      <c r="R3637" s="360"/>
      <c r="S3637" s="339"/>
    </row>
    <row r="3638" spans="18:19" x14ac:dyDescent="0.25">
      <c r="R3638" s="360"/>
      <c r="S3638" s="339"/>
    </row>
    <row r="3639" spans="18:19" x14ac:dyDescent="0.25">
      <c r="R3639" s="360"/>
      <c r="S3639" s="339"/>
    </row>
    <row r="3640" spans="18:19" x14ac:dyDescent="0.25">
      <c r="R3640" s="360"/>
      <c r="S3640" s="339"/>
    </row>
    <row r="3641" spans="18:19" x14ac:dyDescent="0.25">
      <c r="R3641" s="360"/>
      <c r="S3641" s="339"/>
    </row>
    <row r="3642" spans="18:19" x14ac:dyDescent="0.25">
      <c r="R3642" s="360"/>
      <c r="S3642" s="339"/>
    </row>
    <row r="3643" spans="18:19" x14ac:dyDescent="0.25">
      <c r="R3643" s="360"/>
      <c r="S3643" s="339"/>
    </row>
    <row r="3644" spans="18:19" x14ac:dyDescent="0.25">
      <c r="R3644" s="360"/>
      <c r="S3644" s="339"/>
    </row>
    <row r="3645" spans="18:19" x14ac:dyDescent="0.25">
      <c r="R3645" s="360"/>
      <c r="S3645" s="339"/>
    </row>
    <row r="3646" spans="18:19" x14ac:dyDescent="0.25">
      <c r="R3646" s="360"/>
      <c r="S3646" s="339"/>
    </row>
    <row r="3647" spans="18:19" x14ac:dyDescent="0.25">
      <c r="R3647" s="360"/>
      <c r="S3647" s="339"/>
    </row>
    <row r="3648" spans="18:19" x14ac:dyDescent="0.25">
      <c r="R3648" s="360"/>
      <c r="S3648" s="339"/>
    </row>
    <row r="3649" spans="18:19" x14ac:dyDescent="0.25">
      <c r="R3649" s="360"/>
      <c r="S3649" s="339"/>
    </row>
    <row r="3650" spans="18:19" x14ac:dyDescent="0.25">
      <c r="R3650" s="360"/>
      <c r="S3650" s="339"/>
    </row>
    <row r="3651" spans="18:19" x14ac:dyDescent="0.25">
      <c r="R3651" s="360"/>
      <c r="S3651" s="339"/>
    </row>
    <row r="3652" spans="18:19" x14ac:dyDescent="0.25">
      <c r="R3652" s="360"/>
      <c r="S3652" s="339"/>
    </row>
    <row r="3653" spans="18:19" x14ac:dyDescent="0.25">
      <c r="R3653" s="360"/>
      <c r="S3653" s="339"/>
    </row>
    <row r="3654" spans="18:19" x14ac:dyDescent="0.25">
      <c r="R3654" s="360"/>
      <c r="S3654" s="339"/>
    </row>
    <row r="3655" spans="18:19" x14ac:dyDescent="0.25">
      <c r="R3655" s="360"/>
      <c r="S3655" s="339"/>
    </row>
    <row r="3656" spans="18:19" x14ac:dyDescent="0.25">
      <c r="R3656" s="360"/>
      <c r="S3656" s="339"/>
    </row>
    <row r="3657" spans="18:19" x14ac:dyDescent="0.25">
      <c r="R3657" s="360"/>
      <c r="S3657" s="339"/>
    </row>
    <row r="3658" spans="18:19" x14ac:dyDescent="0.25">
      <c r="R3658" s="360"/>
      <c r="S3658" s="339"/>
    </row>
    <row r="3659" spans="18:19" x14ac:dyDescent="0.25">
      <c r="R3659" s="360"/>
      <c r="S3659" s="339"/>
    </row>
    <row r="3660" spans="18:19" x14ac:dyDescent="0.25">
      <c r="R3660" s="360"/>
      <c r="S3660" s="339"/>
    </row>
    <row r="3661" spans="18:19" x14ac:dyDescent="0.25">
      <c r="R3661" s="360"/>
      <c r="S3661" s="339"/>
    </row>
    <row r="3662" spans="18:19" x14ac:dyDescent="0.25">
      <c r="R3662" s="360"/>
      <c r="S3662" s="339"/>
    </row>
    <row r="3663" spans="18:19" x14ac:dyDescent="0.25">
      <c r="R3663" s="360"/>
      <c r="S3663" s="339"/>
    </row>
    <row r="3664" spans="18:19" x14ac:dyDescent="0.25">
      <c r="R3664" s="360"/>
      <c r="S3664" s="339"/>
    </row>
    <row r="3665" spans="18:19" x14ac:dyDescent="0.25">
      <c r="R3665" s="360"/>
      <c r="S3665" s="339"/>
    </row>
    <row r="3666" spans="18:19" x14ac:dyDescent="0.25">
      <c r="R3666" s="360"/>
      <c r="S3666" s="339"/>
    </row>
    <row r="3667" spans="18:19" x14ac:dyDescent="0.25">
      <c r="R3667" s="360"/>
      <c r="S3667" s="339"/>
    </row>
    <row r="3668" spans="18:19" x14ac:dyDescent="0.25">
      <c r="R3668" s="360"/>
      <c r="S3668" s="339"/>
    </row>
    <row r="3669" spans="18:19" x14ac:dyDescent="0.25">
      <c r="R3669" s="360"/>
      <c r="S3669" s="339"/>
    </row>
    <row r="3670" spans="18:19" x14ac:dyDescent="0.25">
      <c r="R3670" s="360"/>
      <c r="S3670" s="339"/>
    </row>
    <row r="3671" spans="18:19" x14ac:dyDescent="0.25">
      <c r="R3671" s="360"/>
      <c r="S3671" s="339"/>
    </row>
    <row r="3672" spans="18:19" x14ac:dyDescent="0.25">
      <c r="R3672" s="360"/>
      <c r="S3672" s="339"/>
    </row>
    <row r="3673" spans="18:19" x14ac:dyDescent="0.25">
      <c r="R3673" s="360"/>
      <c r="S3673" s="339"/>
    </row>
    <row r="3674" spans="18:19" x14ac:dyDescent="0.25">
      <c r="R3674" s="360"/>
      <c r="S3674" s="339"/>
    </row>
    <row r="3675" spans="18:19" x14ac:dyDescent="0.25">
      <c r="R3675" s="360"/>
      <c r="S3675" s="339"/>
    </row>
    <row r="3676" spans="18:19" x14ac:dyDescent="0.25">
      <c r="R3676" s="360"/>
      <c r="S3676" s="339"/>
    </row>
    <row r="3677" spans="18:19" x14ac:dyDescent="0.25">
      <c r="R3677" s="360"/>
      <c r="S3677" s="339"/>
    </row>
    <row r="3678" spans="18:19" x14ac:dyDescent="0.25">
      <c r="R3678" s="360"/>
      <c r="S3678" s="339"/>
    </row>
    <row r="3679" spans="18:19" x14ac:dyDescent="0.25">
      <c r="R3679" s="360"/>
      <c r="S3679" s="339"/>
    </row>
    <row r="3680" spans="18:19" x14ac:dyDescent="0.25">
      <c r="R3680" s="360"/>
      <c r="S3680" s="339"/>
    </row>
    <row r="3681" spans="18:19" x14ac:dyDescent="0.25">
      <c r="R3681" s="360"/>
      <c r="S3681" s="339"/>
    </row>
    <row r="3682" spans="18:19" x14ac:dyDescent="0.25">
      <c r="R3682" s="360"/>
      <c r="S3682" s="339"/>
    </row>
    <row r="3683" spans="18:19" x14ac:dyDescent="0.25">
      <c r="R3683" s="360"/>
      <c r="S3683" s="339"/>
    </row>
    <row r="3684" spans="18:19" x14ac:dyDescent="0.25">
      <c r="R3684" s="360"/>
      <c r="S3684" s="339"/>
    </row>
    <row r="3685" spans="18:19" x14ac:dyDescent="0.25">
      <c r="R3685" s="360"/>
      <c r="S3685" s="339"/>
    </row>
    <row r="3686" spans="18:19" x14ac:dyDescent="0.25">
      <c r="R3686" s="360"/>
      <c r="S3686" s="339"/>
    </row>
    <row r="3687" spans="18:19" x14ac:dyDescent="0.25">
      <c r="R3687" s="360"/>
      <c r="S3687" s="339"/>
    </row>
    <row r="3688" spans="18:19" x14ac:dyDescent="0.25">
      <c r="R3688" s="360"/>
      <c r="S3688" s="339"/>
    </row>
    <row r="3689" spans="18:19" x14ac:dyDescent="0.25">
      <c r="R3689" s="360"/>
      <c r="S3689" s="339"/>
    </row>
    <row r="3690" spans="18:19" x14ac:dyDescent="0.25">
      <c r="R3690" s="360"/>
      <c r="S3690" s="339"/>
    </row>
    <row r="3691" spans="18:19" x14ac:dyDescent="0.25">
      <c r="R3691" s="360"/>
      <c r="S3691" s="339"/>
    </row>
    <row r="3692" spans="18:19" x14ac:dyDescent="0.25">
      <c r="R3692" s="360"/>
      <c r="S3692" s="339"/>
    </row>
    <row r="3693" spans="18:19" x14ac:dyDescent="0.25">
      <c r="R3693" s="360"/>
      <c r="S3693" s="339"/>
    </row>
    <row r="3694" spans="18:19" x14ac:dyDescent="0.25">
      <c r="R3694" s="360"/>
      <c r="S3694" s="339"/>
    </row>
    <row r="3695" spans="18:19" x14ac:dyDescent="0.25">
      <c r="R3695" s="360"/>
      <c r="S3695" s="339"/>
    </row>
    <row r="3696" spans="18:19" x14ac:dyDescent="0.25">
      <c r="R3696" s="360"/>
      <c r="S3696" s="339"/>
    </row>
    <row r="3697" spans="18:19" x14ac:dyDescent="0.25">
      <c r="R3697" s="360"/>
      <c r="S3697" s="339"/>
    </row>
    <row r="3698" spans="18:19" x14ac:dyDescent="0.25">
      <c r="R3698" s="360"/>
      <c r="S3698" s="339"/>
    </row>
    <row r="3699" spans="18:19" x14ac:dyDescent="0.25">
      <c r="R3699" s="360"/>
      <c r="S3699" s="339"/>
    </row>
    <row r="3700" spans="18:19" x14ac:dyDescent="0.25">
      <c r="R3700" s="360"/>
      <c r="S3700" s="339"/>
    </row>
    <row r="3701" spans="18:19" x14ac:dyDescent="0.25">
      <c r="R3701" s="360"/>
      <c r="S3701" s="339"/>
    </row>
    <row r="3702" spans="18:19" x14ac:dyDescent="0.25">
      <c r="R3702" s="360"/>
      <c r="S3702" s="339"/>
    </row>
    <row r="3703" spans="18:19" x14ac:dyDescent="0.25">
      <c r="R3703" s="360"/>
      <c r="S3703" s="339"/>
    </row>
    <row r="3704" spans="18:19" x14ac:dyDescent="0.25">
      <c r="R3704" s="360"/>
      <c r="S3704" s="339"/>
    </row>
    <row r="3705" spans="18:19" x14ac:dyDescent="0.25">
      <c r="R3705" s="360"/>
      <c r="S3705" s="339"/>
    </row>
    <row r="3706" spans="18:19" x14ac:dyDescent="0.25">
      <c r="R3706" s="360"/>
      <c r="S3706" s="339"/>
    </row>
    <row r="3707" spans="18:19" x14ac:dyDescent="0.25">
      <c r="R3707" s="360"/>
      <c r="S3707" s="339"/>
    </row>
    <row r="3708" spans="18:19" x14ac:dyDescent="0.25">
      <c r="R3708" s="360"/>
      <c r="S3708" s="339"/>
    </row>
    <row r="3709" spans="18:19" x14ac:dyDescent="0.25">
      <c r="R3709" s="360"/>
      <c r="S3709" s="339"/>
    </row>
    <row r="3710" spans="18:19" x14ac:dyDescent="0.25">
      <c r="R3710" s="360"/>
      <c r="S3710" s="339"/>
    </row>
    <row r="3711" spans="18:19" x14ac:dyDescent="0.25">
      <c r="R3711" s="360"/>
      <c r="S3711" s="339"/>
    </row>
    <row r="3712" spans="18:19" x14ac:dyDescent="0.25">
      <c r="R3712" s="360"/>
      <c r="S3712" s="339"/>
    </row>
    <row r="3713" spans="18:19" x14ac:dyDescent="0.25">
      <c r="R3713" s="360"/>
      <c r="S3713" s="339"/>
    </row>
    <row r="3714" spans="18:19" x14ac:dyDescent="0.25">
      <c r="R3714" s="360"/>
      <c r="S3714" s="339"/>
    </row>
    <row r="3715" spans="18:19" x14ac:dyDescent="0.25">
      <c r="R3715" s="360"/>
      <c r="S3715" s="339"/>
    </row>
    <row r="3716" spans="18:19" x14ac:dyDescent="0.25">
      <c r="R3716" s="360"/>
      <c r="S3716" s="339"/>
    </row>
    <row r="3717" spans="18:19" x14ac:dyDescent="0.25">
      <c r="R3717" s="360"/>
      <c r="S3717" s="339"/>
    </row>
    <row r="3718" spans="18:19" x14ac:dyDescent="0.25">
      <c r="R3718" s="360"/>
      <c r="S3718" s="339"/>
    </row>
    <row r="3719" spans="18:19" x14ac:dyDescent="0.25">
      <c r="R3719" s="360"/>
      <c r="S3719" s="339"/>
    </row>
    <row r="3720" spans="18:19" x14ac:dyDescent="0.25">
      <c r="R3720" s="360"/>
      <c r="S3720" s="339"/>
    </row>
    <row r="3721" spans="18:19" x14ac:dyDescent="0.25">
      <c r="R3721" s="360"/>
      <c r="S3721" s="339"/>
    </row>
    <row r="3722" spans="18:19" x14ac:dyDescent="0.25">
      <c r="R3722" s="360"/>
      <c r="S3722" s="339"/>
    </row>
    <row r="3723" spans="18:19" x14ac:dyDescent="0.25">
      <c r="R3723" s="360"/>
      <c r="S3723" s="339"/>
    </row>
    <row r="3724" spans="18:19" x14ac:dyDescent="0.25">
      <c r="R3724" s="360"/>
      <c r="S3724" s="339"/>
    </row>
    <row r="3725" spans="18:19" x14ac:dyDescent="0.25">
      <c r="R3725" s="360"/>
      <c r="S3725" s="339"/>
    </row>
    <row r="3726" spans="18:19" x14ac:dyDescent="0.25">
      <c r="R3726" s="360"/>
      <c r="S3726" s="339"/>
    </row>
    <row r="3727" spans="18:19" x14ac:dyDescent="0.25">
      <c r="R3727" s="360"/>
      <c r="S3727" s="339"/>
    </row>
    <row r="3728" spans="18:19" x14ac:dyDescent="0.25">
      <c r="R3728" s="360"/>
      <c r="S3728" s="339"/>
    </row>
    <row r="3729" spans="18:19" x14ac:dyDescent="0.25">
      <c r="R3729" s="360"/>
      <c r="S3729" s="339"/>
    </row>
    <row r="3730" spans="18:19" x14ac:dyDescent="0.25">
      <c r="R3730" s="360"/>
      <c r="S3730" s="339"/>
    </row>
    <row r="3731" spans="18:19" x14ac:dyDescent="0.25">
      <c r="R3731" s="360"/>
      <c r="S3731" s="339"/>
    </row>
    <row r="3732" spans="18:19" x14ac:dyDescent="0.25">
      <c r="R3732" s="360"/>
      <c r="S3732" s="339"/>
    </row>
    <row r="3733" spans="18:19" x14ac:dyDescent="0.25">
      <c r="R3733" s="360"/>
      <c r="S3733" s="339"/>
    </row>
    <row r="3734" spans="18:19" x14ac:dyDescent="0.25">
      <c r="R3734" s="360"/>
      <c r="S3734" s="339"/>
    </row>
    <row r="3735" spans="18:19" x14ac:dyDescent="0.25">
      <c r="R3735" s="360"/>
      <c r="S3735" s="339"/>
    </row>
    <row r="3736" spans="18:19" x14ac:dyDescent="0.25">
      <c r="R3736" s="360"/>
      <c r="S3736" s="339"/>
    </row>
    <row r="3737" spans="18:19" x14ac:dyDescent="0.25">
      <c r="R3737" s="360"/>
      <c r="S3737" s="339"/>
    </row>
    <row r="3738" spans="18:19" x14ac:dyDescent="0.25">
      <c r="R3738" s="360"/>
      <c r="S3738" s="339"/>
    </row>
    <row r="3739" spans="18:19" x14ac:dyDescent="0.25">
      <c r="R3739" s="360"/>
      <c r="S3739" s="339"/>
    </row>
    <row r="3740" spans="18:19" x14ac:dyDescent="0.25">
      <c r="R3740" s="360"/>
      <c r="S3740" s="339"/>
    </row>
    <row r="3741" spans="18:19" x14ac:dyDescent="0.25">
      <c r="R3741" s="360"/>
      <c r="S3741" s="339"/>
    </row>
    <row r="3742" spans="18:19" x14ac:dyDescent="0.25">
      <c r="R3742" s="360"/>
      <c r="S3742" s="339"/>
    </row>
    <row r="3743" spans="18:19" x14ac:dyDescent="0.25">
      <c r="R3743" s="360"/>
      <c r="S3743" s="339"/>
    </row>
    <row r="3744" spans="18:19" x14ac:dyDescent="0.25">
      <c r="R3744" s="360"/>
      <c r="S3744" s="339"/>
    </row>
    <row r="3745" spans="18:19" x14ac:dyDescent="0.25">
      <c r="R3745" s="360"/>
      <c r="S3745" s="339"/>
    </row>
    <row r="3746" spans="18:19" x14ac:dyDescent="0.25">
      <c r="R3746" s="360"/>
      <c r="S3746" s="339"/>
    </row>
    <row r="3747" spans="18:19" x14ac:dyDescent="0.25">
      <c r="R3747" s="360"/>
      <c r="S3747" s="339"/>
    </row>
    <row r="3748" spans="18:19" x14ac:dyDescent="0.25">
      <c r="R3748" s="360"/>
      <c r="S3748" s="339"/>
    </row>
    <row r="3749" spans="18:19" x14ac:dyDescent="0.25">
      <c r="R3749" s="360"/>
      <c r="S3749" s="339"/>
    </row>
    <row r="3750" spans="18:19" x14ac:dyDescent="0.25">
      <c r="R3750" s="360"/>
      <c r="S3750" s="339"/>
    </row>
    <row r="3751" spans="18:19" x14ac:dyDescent="0.25">
      <c r="R3751" s="360"/>
      <c r="S3751" s="339"/>
    </row>
    <row r="3752" spans="18:19" x14ac:dyDescent="0.25">
      <c r="R3752" s="360"/>
      <c r="S3752" s="339"/>
    </row>
    <row r="3753" spans="18:19" x14ac:dyDescent="0.25">
      <c r="R3753" s="360"/>
      <c r="S3753" s="339"/>
    </row>
    <row r="3754" spans="18:19" x14ac:dyDescent="0.25">
      <c r="R3754" s="360"/>
      <c r="S3754" s="339"/>
    </row>
    <row r="3755" spans="18:19" x14ac:dyDescent="0.25">
      <c r="R3755" s="360"/>
      <c r="S3755" s="339"/>
    </row>
    <row r="3756" spans="18:19" x14ac:dyDescent="0.25">
      <c r="R3756" s="360"/>
      <c r="S3756" s="339"/>
    </row>
    <row r="3757" spans="18:19" x14ac:dyDescent="0.25">
      <c r="R3757" s="360"/>
      <c r="S3757" s="339"/>
    </row>
    <row r="3758" spans="18:19" x14ac:dyDescent="0.25">
      <c r="R3758" s="360"/>
      <c r="S3758" s="339"/>
    </row>
    <row r="3759" spans="18:19" x14ac:dyDescent="0.25">
      <c r="R3759" s="360"/>
      <c r="S3759" s="339"/>
    </row>
    <row r="3760" spans="18:19" x14ac:dyDescent="0.25">
      <c r="R3760" s="360"/>
      <c r="S3760" s="339"/>
    </row>
    <row r="3761" spans="18:19" x14ac:dyDescent="0.25">
      <c r="R3761" s="360"/>
      <c r="S3761" s="339"/>
    </row>
    <row r="3762" spans="18:19" x14ac:dyDescent="0.25">
      <c r="R3762" s="360"/>
      <c r="S3762" s="339"/>
    </row>
    <row r="3763" spans="18:19" x14ac:dyDescent="0.25">
      <c r="R3763" s="360"/>
      <c r="S3763" s="339"/>
    </row>
    <row r="3764" spans="18:19" x14ac:dyDescent="0.25">
      <c r="R3764" s="360"/>
      <c r="S3764" s="339"/>
    </row>
    <row r="3765" spans="18:19" x14ac:dyDescent="0.25">
      <c r="R3765" s="360"/>
      <c r="S3765" s="339"/>
    </row>
    <row r="3766" spans="18:19" x14ac:dyDescent="0.25">
      <c r="R3766" s="360"/>
      <c r="S3766" s="339"/>
    </row>
    <row r="3767" spans="18:19" x14ac:dyDescent="0.25">
      <c r="R3767" s="360"/>
      <c r="S3767" s="339"/>
    </row>
    <row r="3768" spans="18:19" x14ac:dyDescent="0.25">
      <c r="R3768" s="360"/>
      <c r="S3768" s="339"/>
    </row>
    <row r="3769" spans="18:19" x14ac:dyDescent="0.25">
      <c r="R3769" s="360"/>
      <c r="S3769" s="339"/>
    </row>
    <row r="3770" spans="18:19" x14ac:dyDescent="0.25">
      <c r="R3770" s="360"/>
      <c r="S3770" s="339"/>
    </row>
    <row r="3771" spans="18:19" x14ac:dyDescent="0.25">
      <c r="R3771" s="360"/>
      <c r="S3771" s="339"/>
    </row>
    <row r="3772" spans="18:19" x14ac:dyDescent="0.25">
      <c r="R3772" s="360"/>
      <c r="S3772" s="339"/>
    </row>
    <row r="3773" spans="18:19" x14ac:dyDescent="0.25">
      <c r="R3773" s="360"/>
      <c r="S3773" s="339"/>
    </row>
    <row r="3774" spans="18:19" x14ac:dyDescent="0.25">
      <c r="R3774" s="360"/>
      <c r="S3774" s="339"/>
    </row>
    <row r="3775" spans="18:19" x14ac:dyDescent="0.25">
      <c r="R3775" s="360"/>
      <c r="S3775" s="339"/>
    </row>
    <row r="3776" spans="18:19" x14ac:dyDescent="0.25">
      <c r="R3776" s="360"/>
      <c r="S3776" s="339"/>
    </row>
    <row r="3777" spans="18:19" x14ac:dyDescent="0.25">
      <c r="R3777" s="360"/>
      <c r="S3777" s="339"/>
    </row>
    <row r="3778" spans="18:19" x14ac:dyDescent="0.25">
      <c r="R3778" s="360"/>
      <c r="S3778" s="339"/>
    </row>
    <row r="3779" spans="18:19" x14ac:dyDescent="0.25">
      <c r="R3779" s="360"/>
      <c r="S3779" s="339"/>
    </row>
    <row r="3780" spans="18:19" x14ac:dyDescent="0.25">
      <c r="R3780" s="360"/>
      <c r="S3780" s="339"/>
    </row>
    <row r="3781" spans="18:19" x14ac:dyDescent="0.25">
      <c r="R3781" s="360"/>
      <c r="S3781" s="339"/>
    </row>
    <row r="3782" spans="18:19" x14ac:dyDescent="0.25">
      <c r="R3782" s="360"/>
      <c r="S3782" s="339"/>
    </row>
    <row r="3783" spans="18:19" x14ac:dyDescent="0.25">
      <c r="R3783" s="360"/>
      <c r="S3783" s="339"/>
    </row>
    <row r="3784" spans="18:19" x14ac:dyDescent="0.25">
      <c r="R3784" s="360"/>
      <c r="S3784" s="339"/>
    </row>
    <row r="3785" spans="18:19" x14ac:dyDescent="0.25">
      <c r="R3785" s="360"/>
      <c r="S3785" s="339"/>
    </row>
    <row r="3786" spans="18:19" x14ac:dyDescent="0.25">
      <c r="R3786" s="360"/>
      <c r="S3786" s="339"/>
    </row>
    <row r="3787" spans="18:19" x14ac:dyDescent="0.25">
      <c r="R3787" s="360"/>
      <c r="S3787" s="339"/>
    </row>
    <row r="3788" spans="18:19" x14ac:dyDescent="0.25">
      <c r="R3788" s="360"/>
      <c r="S3788" s="339"/>
    </row>
    <row r="3789" spans="18:19" x14ac:dyDescent="0.25">
      <c r="R3789" s="360"/>
      <c r="S3789" s="339"/>
    </row>
    <row r="3790" spans="18:19" x14ac:dyDescent="0.25">
      <c r="R3790" s="360"/>
      <c r="S3790" s="339"/>
    </row>
    <row r="3791" spans="18:19" x14ac:dyDescent="0.25">
      <c r="R3791" s="360"/>
      <c r="S3791" s="339"/>
    </row>
    <row r="3792" spans="18:19" x14ac:dyDescent="0.25">
      <c r="R3792" s="360"/>
      <c r="S3792" s="339"/>
    </row>
    <row r="3793" spans="18:19" x14ac:dyDescent="0.25">
      <c r="R3793" s="360"/>
      <c r="S3793" s="339"/>
    </row>
    <row r="3794" spans="18:19" x14ac:dyDescent="0.25">
      <c r="R3794" s="360"/>
      <c r="S3794" s="339"/>
    </row>
    <row r="3795" spans="18:19" x14ac:dyDescent="0.25">
      <c r="R3795" s="360"/>
      <c r="S3795" s="339"/>
    </row>
    <row r="3796" spans="18:19" x14ac:dyDescent="0.25">
      <c r="R3796" s="360"/>
      <c r="S3796" s="339"/>
    </row>
    <row r="3797" spans="18:19" x14ac:dyDescent="0.25">
      <c r="R3797" s="360"/>
      <c r="S3797" s="339"/>
    </row>
    <row r="3798" spans="18:19" x14ac:dyDescent="0.25">
      <c r="R3798" s="360"/>
      <c r="S3798" s="339"/>
    </row>
    <row r="3799" spans="18:19" x14ac:dyDescent="0.25">
      <c r="R3799" s="360"/>
      <c r="S3799" s="339"/>
    </row>
    <row r="3800" spans="18:19" x14ac:dyDescent="0.25">
      <c r="R3800" s="360"/>
      <c r="S3800" s="339"/>
    </row>
    <row r="3801" spans="18:19" x14ac:dyDescent="0.25">
      <c r="R3801" s="360"/>
      <c r="S3801" s="339"/>
    </row>
    <row r="3802" spans="18:19" x14ac:dyDescent="0.25">
      <c r="R3802" s="360"/>
      <c r="S3802" s="339"/>
    </row>
    <row r="3803" spans="18:19" x14ac:dyDescent="0.25">
      <c r="R3803" s="360"/>
      <c r="S3803" s="339"/>
    </row>
    <row r="3804" spans="18:19" x14ac:dyDescent="0.25">
      <c r="R3804" s="360"/>
      <c r="S3804" s="339"/>
    </row>
    <row r="3805" spans="18:19" x14ac:dyDescent="0.25">
      <c r="R3805" s="360"/>
      <c r="S3805" s="339"/>
    </row>
    <row r="3806" spans="18:19" x14ac:dyDescent="0.25">
      <c r="R3806" s="360"/>
      <c r="S3806" s="339"/>
    </row>
    <row r="3807" spans="18:19" x14ac:dyDescent="0.25">
      <c r="R3807" s="360"/>
      <c r="S3807" s="339"/>
    </row>
    <row r="3808" spans="18:19" x14ac:dyDescent="0.25">
      <c r="R3808" s="360"/>
      <c r="S3808" s="339"/>
    </row>
    <row r="3809" spans="18:19" x14ac:dyDescent="0.25">
      <c r="R3809" s="360"/>
      <c r="S3809" s="339"/>
    </row>
    <row r="3810" spans="18:19" x14ac:dyDescent="0.25">
      <c r="R3810" s="360"/>
      <c r="S3810" s="339"/>
    </row>
    <row r="3811" spans="18:19" x14ac:dyDescent="0.25">
      <c r="R3811" s="360"/>
      <c r="S3811" s="339"/>
    </row>
    <row r="3812" spans="18:19" x14ac:dyDescent="0.25">
      <c r="R3812" s="360"/>
      <c r="S3812" s="339"/>
    </row>
    <row r="3813" spans="18:19" x14ac:dyDescent="0.25">
      <c r="R3813" s="360"/>
      <c r="S3813" s="339"/>
    </row>
    <row r="3814" spans="18:19" x14ac:dyDescent="0.25">
      <c r="R3814" s="360"/>
      <c r="S3814" s="339"/>
    </row>
    <row r="3815" spans="18:19" x14ac:dyDescent="0.25">
      <c r="R3815" s="360"/>
      <c r="S3815" s="339"/>
    </row>
    <row r="3816" spans="18:19" x14ac:dyDescent="0.25">
      <c r="R3816" s="360"/>
      <c r="S3816" s="339"/>
    </row>
    <row r="3817" spans="18:19" x14ac:dyDescent="0.25">
      <c r="R3817" s="360"/>
      <c r="S3817" s="339"/>
    </row>
    <row r="3818" spans="18:19" x14ac:dyDescent="0.25">
      <c r="R3818" s="360"/>
      <c r="S3818" s="339"/>
    </row>
    <row r="3819" spans="18:19" x14ac:dyDescent="0.25">
      <c r="R3819" s="360"/>
      <c r="S3819" s="339"/>
    </row>
    <row r="3820" spans="18:19" x14ac:dyDescent="0.25">
      <c r="R3820" s="360"/>
      <c r="S3820" s="339"/>
    </row>
    <row r="3821" spans="18:19" x14ac:dyDescent="0.25">
      <c r="R3821" s="360"/>
      <c r="S3821" s="339"/>
    </row>
    <row r="3822" spans="18:19" x14ac:dyDescent="0.25">
      <c r="R3822" s="360"/>
      <c r="S3822" s="339"/>
    </row>
    <row r="3823" spans="18:19" x14ac:dyDescent="0.25">
      <c r="R3823" s="360"/>
      <c r="S3823" s="339"/>
    </row>
    <row r="3824" spans="18:19" x14ac:dyDescent="0.25">
      <c r="R3824" s="360"/>
      <c r="S3824" s="339"/>
    </row>
    <row r="3825" spans="18:19" x14ac:dyDescent="0.25">
      <c r="R3825" s="360"/>
      <c r="S3825" s="339"/>
    </row>
    <row r="3826" spans="18:19" x14ac:dyDescent="0.25">
      <c r="R3826" s="360"/>
      <c r="S3826" s="339"/>
    </row>
    <row r="3827" spans="18:19" x14ac:dyDescent="0.25">
      <c r="R3827" s="360"/>
      <c r="S3827" s="339"/>
    </row>
    <row r="3828" spans="18:19" x14ac:dyDescent="0.25">
      <c r="R3828" s="360"/>
      <c r="S3828" s="339"/>
    </row>
    <row r="3829" spans="18:19" x14ac:dyDescent="0.25">
      <c r="R3829" s="360"/>
      <c r="S3829" s="339"/>
    </row>
    <row r="3830" spans="18:19" x14ac:dyDescent="0.25">
      <c r="R3830" s="360"/>
      <c r="S3830" s="339"/>
    </row>
    <row r="3831" spans="18:19" x14ac:dyDescent="0.25">
      <c r="R3831" s="360"/>
      <c r="S3831" s="339"/>
    </row>
    <row r="3832" spans="18:19" x14ac:dyDescent="0.25">
      <c r="R3832" s="360"/>
      <c r="S3832" s="339"/>
    </row>
    <row r="3833" spans="18:19" x14ac:dyDescent="0.25">
      <c r="R3833" s="360"/>
      <c r="S3833" s="339"/>
    </row>
    <row r="3834" spans="18:19" x14ac:dyDescent="0.25">
      <c r="R3834" s="360"/>
      <c r="S3834" s="339"/>
    </row>
    <row r="3835" spans="18:19" x14ac:dyDescent="0.25">
      <c r="R3835" s="360"/>
      <c r="S3835" s="339"/>
    </row>
    <row r="3836" spans="18:19" x14ac:dyDescent="0.25">
      <c r="R3836" s="360"/>
      <c r="S3836" s="339"/>
    </row>
    <row r="3837" spans="18:19" x14ac:dyDescent="0.25">
      <c r="R3837" s="360"/>
      <c r="S3837" s="339"/>
    </row>
    <row r="3838" spans="18:19" x14ac:dyDescent="0.25">
      <c r="R3838" s="360"/>
      <c r="S3838" s="339"/>
    </row>
    <row r="3839" spans="18:19" x14ac:dyDescent="0.25">
      <c r="R3839" s="360"/>
      <c r="S3839" s="339"/>
    </row>
    <row r="3840" spans="18:19" x14ac:dyDescent="0.25">
      <c r="R3840" s="360"/>
      <c r="S3840" s="339"/>
    </row>
    <row r="3841" spans="18:19" x14ac:dyDescent="0.25">
      <c r="R3841" s="360"/>
      <c r="S3841" s="339"/>
    </row>
    <row r="3842" spans="18:19" x14ac:dyDescent="0.25">
      <c r="R3842" s="360"/>
      <c r="S3842" s="339"/>
    </row>
    <row r="3843" spans="18:19" x14ac:dyDescent="0.25">
      <c r="R3843" s="360"/>
      <c r="S3843" s="339"/>
    </row>
    <row r="3844" spans="18:19" x14ac:dyDescent="0.25">
      <c r="R3844" s="360"/>
      <c r="S3844" s="339"/>
    </row>
    <row r="3845" spans="18:19" x14ac:dyDescent="0.25">
      <c r="R3845" s="360"/>
      <c r="S3845" s="339"/>
    </row>
    <row r="3846" spans="18:19" x14ac:dyDescent="0.25">
      <c r="R3846" s="360"/>
      <c r="S3846" s="339"/>
    </row>
    <row r="3847" spans="18:19" x14ac:dyDescent="0.25">
      <c r="R3847" s="360"/>
      <c r="S3847" s="339"/>
    </row>
    <row r="3848" spans="18:19" x14ac:dyDescent="0.25">
      <c r="R3848" s="360"/>
      <c r="S3848" s="339"/>
    </row>
    <row r="3849" spans="18:19" x14ac:dyDescent="0.25">
      <c r="R3849" s="360"/>
      <c r="S3849" s="339"/>
    </row>
    <row r="3850" spans="18:19" x14ac:dyDescent="0.25">
      <c r="R3850" s="360"/>
      <c r="S3850" s="339"/>
    </row>
    <row r="3851" spans="18:19" x14ac:dyDescent="0.25">
      <c r="R3851" s="360"/>
      <c r="S3851" s="339"/>
    </row>
    <row r="3852" spans="18:19" x14ac:dyDescent="0.25">
      <c r="R3852" s="360"/>
      <c r="S3852" s="339"/>
    </row>
    <row r="3853" spans="18:19" x14ac:dyDescent="0.25">
      <c r="R3853" s="360"/>
      <c r="S3853" s="339"/>
    </row>
    <row r="3854" spans="18:19" x14ac:dyDescent="0.25">
      <c r="R3854" s="360"/>
      <c r="S3854" s="339"/>
    </row>
    <row r="3855" spans="18:19" x14ac:dyDescent="0.25">
      <c r="R3855" s="360"/>
      <c r="S3855" s="339"/>
    </row>
    <row r="3856" spans="18:19" x14ac:dyDescent="0.25">
      <c r="R3856" s="360"/>
      <c r="S3856" s="339"/>
    </row>
    <row r="3857" spans="18:19" x14ac:dyDescent="0.25">
      <c r="R3857" s="360"/>
      <c r="S3857" s="339"/>
    </row>
    <row r="3858" spans="18:19" x14ac:dyDescent="0.25">
      <c r="R3858" s="360"/>
      <c r="S3858" s="339"/>
    </row>
    <row r="3859" spans="18:19" x14ac:dyDescent="0.25">
      <c r="R3859" s="360"/>
      <c r="S3859" s="339"/>
    </row>
    <row r="3860" spans="18:19" x14ac:dyDescent="0.25">
      <c r="R3860" s="360"/>
      <c r="S3860" s="339"/>
    </row>
    <row r="3861" spans="18:19" x14ac:dyDescent="0.25">
      <c r="R3861" s="360"/>
      <c r="S3861" s="339"/>
    </row>
    <row r="3862" spans="18:19" x14ac:dyDescent="0.25">
      <c r="R3862" s="360"/>
      <c r="S3862" s="339"/>
    </row>
    <row r="3863" spans="18:19" x14ac:dyDescent="0.25">
      <c r="R3863" s="360"/>
      <c r="S3863" s="339"/>
    </row>
    <row r="3864" spans="18:19" x14ac:dyDescent="0.25">
      <c r="R3864" s="360"/>
      <c r="S3864" s="339"/>
    </row>
    <row r="3865" spans="18:19" x14ac:dyDescent="0.25">
      <c r="R3865" s="360"/>
      <c r="S3865" s="339"/>
    </row>
    <row r="3866" spans="18:19" x14ac:dyDescent="0.25">
      <c r="R3866" s="360"/>
      <c r="S3866" s="339"/>
    </row>
    <row r="3867" spans="18:19" x14ac:dyDescent="0.25">
      <c r="R3867" s="360"/>
      <c r="S3867" s="339"/>
    </row>
    <row r="3868" spans="18:19" x14ac:dyDescent="0.25">
      <c r="R3868" s="360"/>
      <c r="S3868" s="339"/>
    </row>
    <row r="3869" spans="18:19" x14ac:dyDescent="0.25">
      <c r="R3869" s="360"/>
      <c r="S3869" s="339"/>
    </row>
    <row r="3870" spans="18:19" x14ac:dyDescent="0.25">
      <c r="R3870" s="360"/>
      <c r="S3870" s="339"/>
    </row>
    <row r="3871" spans="18:19" x14ac:dyDescent="0.25">
      <c r="R3871" s="360"/>
      <c r="S3871" s="339"/>
    </row>
    <row r="3872" spans="18:19" x14ac:dyDescent="0.25">
      <c r="R3872" s="360"/>
      <c r="S3872" s="339"/>
    </row>
    <row r="3873" spans="18:19" x14ac:dyDescent="0.25">
      <c r="R3873" s="360"/>
      <c r="S3873" s="339"/>
    </row>
    <row r="3874" spans="18:19" x14ac:dyDescent="0.25">
      <c r="R3874" s="360"/>
      <c r="S3874" s="339"/>
    </row>
    <row r="3875" spans="18:19" x14ac:dyDescent="0.25">
      <c r="R3875" s="360"/>
      <c r="S3875" s="339"/>
    </row>
    <row r="3876" spans="18:19" x14ac:dyDescent="0.25">
      <c r="R3876" s="360"/>
      <c r="S3876" s="339"/>
    </row>
    <row r="3877" spans="18:19" x14ac:dyDescent="0.25">
      <c r="R3877" s="360"/>
      <c r="S3877" s="339"/>
    </row>
    <row r="3878" spans="18:19" x14ac:dyDescent="0.25">
      <c r="R3878" s="360"/>
      <c r="S3878" s="339"/>
    </row>
    <row r="3879" spans="18:19" x14ac:dyDescent="0.25">
      <c r="R3879" s="360"/>
      <c r="S3879" s="339"/>
    </row>
    <row r="3880" spans="18:19" x14ac:dyDescent="0.25">
      <c r="R3880" s="360"/>
      <c r="S3880" s="339"/>
    </row>
    <row r="3881" spans="18:19" x14ac:dyDescent="0.25">
      <c r="R3881" s="360"/>
      <c r="S3881" s="339"/>
    </row>
    <row r="3882" spans="18:19" x14ac:dyDescent="0.25">
      <c r="R3882" s="360"/>
      <c r="S3882" s="339"/>
    </row>
    <row r="3883" spans="18:19" x14ac:dyDescent="0.25">
      <c r="R3883" s="360"/>
      <c r="S3883" s="339"/>
    </row>
    <row r="3884" spans="18:19" x14ac:dyDescent="0.25">
      <c r="R3884" s="360"/>
      <c r="S3884" s="339"/>
    </row>
    <row r="3885" spans="18:19" x14ac:dyDescent="0.25">
      <c r="R3885" s="360"/>
      <c r="S3885" s="339"/>
    </row>
    <row r="3886" spans="18:19" x14ac:dyDescent="0.25">
      <c r="R3886" s="360"/>
      <c r="S3886" s="339"/>
    </row>
    <row r="3887" spans="18:19" x14ac:dyDescent="0.25">
      <c r="R3887" s="360"/>
      <c r="S3887" s="339"/>
    </row>
    <row r="3888" spans="18:19" x14ac:dyDescent="0.25">
      <c r="R3888" s="360"/>
      <c r="S3888" s="339"/>
    </row>
    <row r="3889" spans="18:19" x14ac:dyDescent="0.25">
      <c r="R3889" s="360"/>
      <c r="S3889" s="339"/>
    </row>
    <row r="3890" spans="18:19" x14ac:dyDescent="0.25">
      <c r="R3890" s="360"/>
      <c r="S3890" s="339"/>
    </row>
    <row r="3891" spans="18:19" x14ac:dyDescent="0.25">
      <c r="R3891" s="360"/>
      <c r="S3891" s="339"/>
    </row>
    <row r="3892" spans="18:19" x14ac:dyDescent="0.25">
      <c r="R3892" s="360"/>
      <c r="S3892" s="339"/>
    </row>
    <row r="3893" spans="18:19" x14ac:dyDescent="0.25">
      <c r="R3893" s="360"/>
      <c r="S3893" s="339"/>
    </row>
    <row r="3894" spans="18:19" x14ac:dyDescent="0.25">
      <c r="R3894" s="360"/>
      <c r="S3894" s="339"/>
    </row>
    <row r="3895" spans="18:19" x14ac:dyDescent="0.25">
      <c r="R3895" s="360"/>
      <c r="S3895" s="339"/>
    </row>
    <row r="3896" spans="18:19" x14ac:dyDescent="0.25">
      <c r="R3896" s="360"/>
      <c r="S3896" s="339"/>
    </row>
    <row r="3897" spans="18:19" x14ac:dyDescent="0.25">
      <c r="R3897" s="360"/>
      <c r="S3897" s="339"/>
    </row>
    <row r="3898" spans="18:19" x14ac:dyDescent="0.25">
      <c r="R3898" s="360"/>
      <c r="S3898" s="339"/>
    </row>
    <row r="3899" spans="18:19" x14ac:dyDescent="0.25">
      <c r="R3899" s="360"/>
      <c r="S3899" s="339"/>
    </row>
    <row r="3900" spans="18:19" x14ac:dyDescent="0.25">
      <c r="R3900" s="360"/>
      <c r="S3900" s="339"/>
    </row>
    <row r="3901" spans="18:19" x14ac:dyDescent="0.25">
      <c r="R3901" s="360"/>
      <c r="S3901" s="339"/>
    </row>
    <row r="3902" spans="18:19" x14ac:dyDescent="0.25">
      <c r="R3902" s="360"/>
      <c r="S3902" s="339"/>
    </row>
    <row r="3903" spans="18:19" x14ac:dyDescent="0.25">
      <c r="R3903" s="360"/>
      <c r="S3903" s="339"/>
    </row>
    <row r="3904" spans="18:19" x14ac:dyDescent="0.25">
      <c r="R3904" s="360"/>
      <c r="S3904" s="339"/>
    </row>
    <row r="3905" spans="18:19" x14ac:dyDescent="0.25">
      <c r="R3905" s="360"/>
      <c r="S3905" s="339"/>
    </row>
    <row r="3906" spans="18:19" x14ac:dyDescent="0.25">
      <c r="R3906" s="360"/>
      <c r="S3906" s="339"/>
    </row>
    <row r="3907" spans="18:19" x14ac:dyDescent="0.25">
      <c r="R3907" s="360"/>
      <c r="S3907" s="339"/>
    </row>
    <row r="3908" spans="18:19" x14ac:dyDescent="0.25">
      <c r="R3908" s="360"/>
      <c r="S3908" s="339"/>
    </row>
    <row r="3909" spans="18:19" x14ac:dyDescent="0.25">
      <c r="R3909" s="360"/>
      <c r="S3909" s="339"/>
    </row>
    <row r="3910" spans="18:19" x14ac:dyDescent="0.25">
      <c r="R3910" s="360"/>
      <c r="S3910" s="339"/>
    </row>
    <row r="3911" spans="18:19" x14ac:dyDescent="0.25">
      <c r="R3911" s="360"/>
      <c r="S3911" s="339"/>
    </row>
    <row r="3912" spans="18:19" x14ac:dyDescent="0.25">
      <c r="R3912" s="360"/>
      <c r="S3912" s="339"/>
    </row>
    <row r="3913" spans="18:19" x14ac:dyDescent="0.25">
      <c r="R3913" s="360"/>
      <c r="S3913" s="339"/>
    </row>
    <row r="3914" spans="18:19" x14ac:dyDescent="0.25">
      <c r="R3914" s="360"/>
      <c r="S3914" s="339"/>
    </row>
    <row r="3915" spans="18:19" x14ac:dyDescent="0.25">
      <c r="R3915" s="360"/>
      <c r="S3915" s="339"/>
    </row>
    <row r="3916" spans="18:19" x14ac:dyDescent="0.25">
      <c r="R3916" s="360"/>
      <c r="S3916" s="339"/>
    </row>
    <row r="3917" spans="18:19" x14ac:dyDescent="0.25">
      <c r="R3917" s="360"/>
      <c r="S3917" s="339"/>
    </row>
    <row r="3918" spans="18:19" x14ac:dyDescent="0.25">
      <c r="R3918" s="360"/>
      <c r="S3918" s="339"/>
    </row>
    <row r="3919" spans="18:19" x14ac:dyDescent="0.25">
      <c r="R3919" s="360"/>
      <c r="S3919" s="339"/>
    </row>
    <row r="3920" spans="18:19" x14ac:dyDescent="0.25">
      <c r="R3920" s="360"/>
      <c r="S3920" s="339"/>
    </row>
    <row r="3921" spans="18:19" x14ac:dyDescent="0.25">
      <c r="R3921" s="360"/>
      <c r="S3921" s="339"/>
    </row>
    <row r="3922" spans="18:19" x14ac:dyDescent="0.25">
      <c r="R3922" s="360"/>
      <c r="S3922" s="339"/>
    </row>
    <row r="3923" spans="18:19" x14ac:dyDescent="0.25">
      <c r="R3923" s="360"/>
      <c r="S3923" s="339"/>
    </row>
    <row r="3924" spans="18:19" x14ac:dyDescent="0.25">
      <c r="R3924" s="360"/>
      <c r="S3924" s="339"/>
    </row>
    <row r="3925" spans="18:19" x14ac:dyDescent="0.25">
      <c r="R3925" s="360"/>
      <c r="S3925" s="339"/>
    </row>
    <row r="3926" spans="18:19" x14ac:dyDescent="0.25">
      <c r="R3926" s="360"/>
      <c r="S3926" s="339"/>
    </row>
    <row r="3927" spans="18:19" x14ac:dyDescent="0.25">
      <c r="R3927" s="360"/>
      <c r="S3927" s="339"/>
    </row>
    <row r="3928" spans="18:19" x14ac:dyDescent="0.25">
      <c r="R3928" s="360"/>
      <c r="S3928" s="339"/>
    </row>
    <row r="3929" spans="18:19" x14ac:dyDescent="0.25">
      <c r="R3929" s="360"/>
      <c r="S3929" s="339"/>
    </row>
    <row r="3930" spans="18:19" x14ac:dyDescent="0.25">
      <c r="R3930" s="360"/>
      <c r="S3930" s="339"/>
    </row>
    <row r="3931" spans="18:19" x14ac:dyDescent="0.25">
      <c r="R3931" s="360"/>
      <c r="S3931" s="339"/>
    </row>
    <row r="3932" spans="18:19" x14ac:dyDescent="0.25">
      <c r="R3932" s="360"/>
      <c r="S3932" s="339"/>
    </row>
    <row r="3933" spans="18:19" x14ac:dyDescent="0.25">
      <c r="R3933" s="360"/>
      <c r="S3933" s="339"/>
    </row>
    <row r="3934" spans="18:19" x14ac:dyDescent="0.25">
      <c r="R3934" s="360"/>
      <c r="S3934" s="339"/>
    </row>
    <row r="3935" spans="18:19" x14ac:dyDescent="0.25">
      <c r="R3935" s="360"/>
      <c r="S3935" s="339"/>
    </row>
    <row r="3936" spans="18:19" x14ac:dyDescent="0.25">
      <c r="R3936" s="360"/>
      <c r="S3936" s="339"/>
    </row>
    <row r="3937" spans="18:19" x14ac:dyDescent="0.25">
      <c r="R3937" s="360"/>
      <c r="S3937" s="339"/>
    </row>
    <row r="3938" spans="18:19" x14ac:dyDescent="0.25">
      <c r="R3938" s="360"/>
      <c r="S3938" s="339"/>
    </row>
    <row r="3939" spans="18:19" x14ac:dyDescent="0.25">
      <c r="R3939" s="360"/>
      <c r="S3939" s="339"/>
    </row>
    <row r="3940" spans="18:19" x14ac:dyDescent="0.25">
      <c r="R3940" s="360"/>
      <c r="S3940" s="339"/>
    </row>
    <row r="3941" spans="18:19" x14ac:dyDescent="0.25">
      <c r="R3941" s="360"/>
      <c r="S3941" s="339"/>
    </row>
    <row r="3942" spans="18:19" x14ac:dyDescent="0.25">
      <c r="R3942" s="360"/>
      <c r="S3942" s="339"/>
    </row>
    <row r="3943" spans="18:19" x14ac:dyDescent="0.25">
      <c r="R3943" s="360"/>
      <c r="S3943" s="339"/>
    </row>
    <row r="3944" spans="18:19" x14ac:dyDescent="0.25">
      <c r="R3944" s="360"/>
      <c r="S3944" s="339"/>
    </row>
    <row r="3945" spans="18:19" x14ac:dyDescent="0.25">
      <c r="R3945" s="360"/>
      <c r="S3945" s="339"/>
    </row>
    <row r="3946" spans="18:19" x14ac:dyDescent="0.25">
      <c r="R3946" s="360"/>
      <c r="S3946" s="339"/>
    </row>
    <row r="3947" spans="18:19" x14ac:dyDescent="0.25">
      <c r="R3947" s="360"/>
      <c r="S3947" s="339"/>
    </row>
    <row r="3948" spans="18:19" x14ac:dyDescent="0.25">
      <c r="R3948" s="360"/>
      <c r="S3948" s="339"/>
    </row>
    <row r="3949" spans="18:19" x14ac:dyDescent="0.25">
      <c r="R3949" s="360"/>
      <c r="S3949" s="339"/>
    </row>
    <row r="3950" spans="18:19" x14ac:dyDescent="0.25">
      <c r="R3950" s="360"/>
      <c r="S3950" s="339"/>
    </row>
    <row r="3951" spans="18:19" x14ac:dyDescent="0.25">
      <c r="R3951" s="360"/>
      <c r="S3951" s="339"/>
    </row>
    <row r="3952" spans="18:19" x14ac:dyDescent="0.25">
      <c r="R3952" s="360"/>
      <c r="S3952" s="339"/>
    </row>
    <row r="3953" spans="18:19" x14ac:dyDescent="0.25">
      <c r="R3953" s="360"/>
      <c r="S3953" s="339"/>
    </row>
    <row r="3954" spans="18:19" x14ac:dyDescent="0.25">
      <c r="R3954" s="360"/>
      <c r="S3954" s="339"/>
    </row>
    <row r="3955" spans="18:19" x14ac:dyDescent="0.25">
      <c r="R3955" s="360"/>
      <c r="S3955" s="339"/>
    </row>
    <row r="3956" spans="18:19" x14ac:dyDescent="0.25">
      <c r="R3956" s="360"/>
      <c r="S3956" s="339"/>
    </row>
    <row r="3957" spans="18:19" x14ac:dyDescent="0.25">
      <c r="R3957" s="360"/>
      <c r="S3957" s="339"/>
    </row>
    <row r="3958" spans="18:19" x14ac:dyDescent="0.25">
      <c r="R3958" s="360"/>
      <c r="S3958" s="339"/>
    </row>
    <row r="3959" spans="18:19" x14ac:dyDescent="0.25">
      <c r="R3959" s="360"/>
      <c r="S3959" s="339"/>
    </row>
    <row r="3960" spans="18:19" x14ac:dyDescent="0.25">
      <c r="R3960" s="360"/>
      <c r="S3960" s="339"/>
    </row>
    <row r="3961" spans="18:19" x14ac:dyDescent="0.25">
      <c r="R3961" s="360"/>
      <c r="S3961" s="339"/>
    </row>
    <row r="3962" spans="18:19" x14ac:dyDescent="0.25">
      <c r="R3962" s="360"/>
      <c r="S3962" s="339"/>
    </row>
    <row r="3963" spans="18:19" x14ac:dyDescent="0.25">
      <c r="R3963" s="360"/>
      <c r="S3963" s="339"/>
    </row>
    <row r="3964" spans="18:19" x14ac:dyDescent="0.25">
      <c r="R3964" s="360"/>
      <c r="S3964" s="339"/>
    </row>
    <row r="3965" spans="18:19" x14ac:dyDescent="0.25">
      <c r="R3965" s="360"/>
      <c r="S3965" s="339"/>
    </row>
    <row r="3966" spans="18:19" x14ac:dyDescent="0.25">
      <c r="R3966" s="360"/>
      <c r="S3966" s="339"/>
    </row>
    <row r="3967" spans="18:19" x14ac:dyDescent="0.25">
      <c r="R3967" s="360"/>
      <c r="S3967" s="339"/>
    </row>
    <row r="3968" spans="18:19" x14ac:dyDescent="0.25">
      <c r="R3968" s="360"/>
      <c r="S3968" s="339"/>
    </row>
    <row r="3969" spans="18:19" x14ac:dyDescent="0.25">
      <c r="R3969" s="360"/>
      <c r="S3969" s="339"/>
    </row>
    <row r="3970" spans="18:19" x14ac:dyDescent="0.25">
      <c r="R3970" s="360"/>
      <c r="S3970" s="339"/>
    </row>
    <row r="3971" spans="18:19" x14ac:dyDescent="0.25">
      <c r="R3971" s="360"/>
      <c r="S3971" s="339"/>
    </row>
    <row r="3972" spans="18:19" x14ac:dyDescent="0.25">
      <c r="R3972" s="360"/>
      <c r="S3972" s="339"/>
    </row>
    <row r="3973" spans="18:19" x14ac:dyDescent="0.25">
      <c r="R3973" s="360"/>
      <c r="S3973" s="339"/>
    </row>
    <row r="3974" spans="18:19" x14ac:dyDescent="0.25">
      <c r="R3974" s="360"/>
      <c r="S3974" s="339"/>
    </row>
    <row r="3975" spans="18:19" x14ac:dyDescent="0.25">
      <c r="R3975" s="360"/>
      <c r="S3975" s="339"/>
    </row>
    <row r="3976" spans="18:19" x14ac:dyDescent="0.25">
      <c r="R3976" s="360"/>
      <c r="S3976" s="339"/>
    </row>
    <row r="3977" spans="18:19" x14ac:dyDescent="0.25">
      <c r="R3977" s="360"/>
      <c r="S3977" s="339"/>
    </row>
    <row r="3978" spans="18:19" x14ac:dyDescent="0.25">
      <c r="R3978" s="360"/>
      <c r="S3978" s="339"/>
    </row>
    <row r="3979" spans="18:19" x14ac:dyDescent="0.25">
      <c r="R3979" s="360"/>
      <c r="S3979" s="339"/>
    </row>
    <row r="3980" spans="18:19" x14ac:dyDescent="0.25">
      <c r="R3980" s="360"/>
      <c r="S3980" s="339"/>
    </row>
    <row r="3981" spans="18:19" x14ac:dyDescent="0.25">
      <c r="R3981" s="360"/>
      <c r="S3981" s="339"/>
    </row>
    <row r="3982" spans="18:19" x14ac:dyDescent="0.25">
      <c r="R3982" s="360"/>
      <c r="S3982" s="339"/>
    </row>
    <row r="3983" spans="18:19" x14ac:dyDescent="0.25">
      <c r="R3983" s="360"/>
      <c r="S3983" s="339"/>
    </row>
    <row r="3984" spans="18:19" x14ac:dyDescent="0.25">
      <c r="R3984" s="360"/>
      <c r="S3984" s="339"/>
    </row>
    <row r="3985" spans="18:19" x14ac:dyDescent="0.25">
      <c r="R3985" s="360"/>
      <c r="S3985" s="339"/>
    </row>
    <row r="3986" spans="18:19" x14ac:dyDescent="0.25">
      <c r="R3986" s="360"/>
      <c r="S3986" s="339"/>
    </row>
    <row r="3987" spans="18:19" x14ac:dyDescent="0.25">
      <c r="R3987" s="360"/>
      <c r="S3987" s="339"/>
    </row>
    <row r="3988" spans="18:19" x14ac:dyDescent="0.25">
      <c r="R3988" s="360"/>
      <c r="S3988" s="339"/>
    </row>
    <row r="3989" spans="18:19" x14ac:dyDescent="0.25">
      <c r="R3989" s="360"/>
      <c r="S3989" s="339"/>
    </row>
    <row r="3990" spans="18:19" x14ac:dyDescent="0.25">
      <c r="R3990" s="360"/>
      <c r="S3990" s="339"/>
    </row>
    <row r="3991" spans="18:19" x14ac:dyDescent="0.25">
      <c r="R3991" s="360"/>
      <c r="S3991" s="339"/>
    </row>
    <row r="3992" spans="18:19" x14ac:dyDescent="0.25">
      <c r="R3992" s="360"/>
      <c r="S3992" s="339"/>
    </row>
    <row r="3993" spans="18:19" x14ac:dyDescent="0.25">
      <c r="R3993" s="360"/>
      <c r="S3993" s="339"/>
    </row>
    <row r="3994" spans="18:19" x14ac:dyDescent="0.25">
      <c r="R3994" s="360"/>
      <c r="S3994" s="339"/>
    </row>
    <row r="3995" spans="18:19" x14ac:dyDescent="0.25">
      <c r="R3995" s="360"/>
      <c r="S3995" s="339"/>
    </row>
    <row r="3996" spans="18:19" x14ac:dyDescent="0.25">
      <c r="R3996" s="360"/>
      <c r="S3996" s="339"/>
    </row>
    <row r="3997" spans="18:19" x14ac:dyDescent="0.25">
      <c r="R3997" s="360"/>
      <c r="S3997" s="339"/>
    </row>
    <row r="3998" spans="18:19" x14ac:dyDescent="0.25">
      <c r="R3998" s="360"/>
      <c r="S3998" s="339"/>
    </row>
    <row r="3999" spans="18:19" x14ac:dyDescent="0.25">
      <c r="R3999" s="360"/>
      <c r="S3999" s="339"/>
    </row>
    <row r="4000" spans="18:19" x14ac:dyDescent="0.25">
      <c r="R4000" s="360"/>
      <c r="S4000" s="339"/>
    </row>
    <row r="4001" spans="18:19" x14ac:dyDescent="0.25">
      <c r="R4001" s="360"/>
      <c r="S4001" s="339"/>
    </row>
    <row r="4002" spans="18:19" x14ac:dyDescent="0.25">
      <c r="R4002" s="360"/>
      <c r="S4002" s="339"/>
    </row>
    <row r="4003" spans="18:19" x14ac:dyDescent="0.25">
      <c r="R4003" s="360"/>
      <c r="S4003" s="339"/>
    </row>
    <row r="4004" spans="18:19" x14ac:dyDescent="0.25">
      <c r="R4004" s="360"/>
      <c r="S4004" s="339"/>
    </row>
    <row r="4005" spans="18:19" x14ac:dyDescent="0.25">
      <c r="R4005" s="360"/>
      <c r="S4005" s="339"/>
    </row>
    <row r="4006" spans="18:19" x14ac:dyDescent="0.25">
      <c r="R4006" s="360"/>
      <c r="S4006" s="339"/>
    </row>
    <row r="4007" spans="18:19" x14ac:dyDescent="0.25">
      <c r="R4007" s="360"/>
      <c r="S4007" s="339"/>
    </row>
    <row r="4008" spans="18:19" x14ac:dyDescent="0.25">
      <c r="R4008" s="360"/>
      <c r="S4008" s="339"/>
    </row>
    <row r="4009" spans="18:19" x14ac:dyDescent="0.25">
      <c r="R4009" s="360"/>
      <c r="S4009" s="339"/>
    </row>
    <row r="4010" spans="18:19" x14ac:dyDescent="0.25">
      <c r="R4010" s="360"/>
      <c r="S4010" s="339"/>
    </row>
    <row r="4011" spans="18:19" x14ac:dyDescent="0.25">
      <c r="R4011" s="360"/>
      <c r="S4011" s="339"/>
    </row>
    <row r="4012" spans="18:19" x14ac:dyDescent="0.25">
      <c r="R4012" s="360"/>
      <c r="S4012" s="339"/>
    </row>
    <row r="4013" spans="18:19" x14ac:dyDescent="0.25">
      <c r="R4013" s="360"/>
      <c r="S4013" s="339"/>
    </row>
    <row r="4014" spans="18:19" x14ac:dyDescent="0.25">
      <c r="R4014" s="360"/>
      <c r="S4014" s="339"/>
    </row>
    <row r="4015" spans="18:19" x14ac:dyDescent="0.25">
      <c r="R4015" s="360"/>
      <c r="S4015" s="339"/>
    </row>
    <row r="4016" spans="18:19" x14ac:dyDescent="0.25">
      <c r="R4016" s="360"/>
      <c r="S4016" s="339"/>
    </row>
    <row r="4017" spans="18:19" x14ac:dyDescent="0.25">
      <c r="R4017" s="360"/>
      <c r="S4017" s="339"/>
    </row>
    <row r="4018" spans="18:19" x14ac:dyDescent="0.25">
      <c r="R4018" s="360"/>
      <c r="S4018" s="339"/>
    </row>
    <row r="4019" spans="18:19" x14ac:dyDescent="0.25">
      <c r="R4019" s="360"/>
      <c r="S4019" s="339"/>
    </row>
    <row r="4020" spans="18:19" x14ac:dyDescent="0.25">
      <c r="R4020" s="360"/>
      <c r="S4020" s="339"/>
    </row>
    <row r="4021" spans="18:19" x14ac:dyDescent="0.25">
      <c r="R4021" s="360"/>
      <c r="S4021" s="339"/>
    </row>
    <row r="4022" spans="18:19" x14ac:dyDescent="0.25">
      <c r="R4022" s="360"/>
      <c r="S4022" s="339"/>
    </row>
    <row r="4023" spans="18:19" x14ac:dyDescent="0.25">
      <c r="R4023" s="360"/>
      <c r="S4023" s="339"/>
    </row>
    <row r="4024" spans="18:19" x14ac:dyDescent="0.25">
      <c r="R4024" s="360"/>
      <c r="S4024" s="339"/>
    </row>
    <row r="4025" spans="18:19" x14ac:dyDescent="0.25">
      <c r="R4025" s="360"/>
      <c r="S4025" s="339"/>
    </row>
    <row r="4026" spans="18:19" x14ac:dyDescent="0.25">
      <c r="R4026" s="360"/>
      <c r="S4026" s="339"/>
    </row>
    <row r="4027" spans="18:19" x14ac:dyDescent="0.25">
      <c r="R4027" s="360"/>
      <c r="S4027" s="339"/>
    </row>
    <row r="4028" spans="18:19" x14ac:dyDescent="0.25">
      <c r="R4028" s="360"/>
      <c r="S4028" s="339"/>
    </row>
    <row r="4029" spans="18:19" x14ac:dyDescent="0.25">
      <c r="R4029" s="360"/>
      <c r="S4029" s="339"/>
    </row>
    <row r="4030" spans="18:19" x14ac:dyDescent="0.25">
      <c r="R4030" s="360"/>
      <c r="S4030" s="339"/>
    </row>
    <row r="4031" spans="18:19" x14ac:dyDescent="0.25">
      <c r="R4031" s="360"/>
      <c r="S4031" s="339"/>
    </row>
    <row r="4032" spans="18:19" x14ac:dyDescent="0.25">
      <c r="R4032" s="360"/>
      <c r="S4032" s="339"/>
    </row>
    <row r="4033" spans="18:19" x14ac:dyDescent="0.25">
      <c r="R4033" s="360"/>
      <c r="S4033" s="339"/>
    </row>
    <row r="4034" spans="18:19" x14ac:dyDescent="0.25">
      <c r="R4034" s="360"/>
      <c r="S4034" s="339"/>
    </row>
    <row r="4035" spans="18:19" x14ac:dyDescent="0.25">
      <c r="R4035" s="360"/>
      <c r="S4035" s="339"/>
    </row>
    <row r="4036" spans="18:19" x14ac:dyDescent="0.25">
      <c r="R4036" s="360"/>
      <c r="S4036" s="339"/>
    </row>
    <row r="4037" spans="18:19" x14ac:dyDescent="0.25">
      <c r="R4037" s="360"/>
      <c r="S4037" s="339"/>
    </row>
    <row r="4038" spans="18:19" x14ac:dyDescent="0.25">
      <c r="R4038" s="360"/>
      <c r="S4038" s="339"/>
    </row>
    <row r="4039" spans="18:19" x14ac:dyDescent="0.25">
      <c r="R4039" s="360"/>
      <c r="S4039" s="339"/>
    </row>
    <row r="4040" spans="18:19" x14ac:dyDescent="0.25">
      <c r="R4040" s="360"/>
      <c r="S4040" s="339"/>
    </row>
    <row r="4041" spans="18:19" x14ac:dyDescent="0.25">
      <c r="R4041" s="360"/>
      <c r="S4041" s="339"/>
    </row>
    <row r="4042" spans="18:19" x14ac:dyDescent="0.25">
      <c r="R4042" s="360"/>
      <c r="S4042" s="339"/>
    </row>
    <row r="4043" spans="18:19" x14ac:dyDescent="0.25">
      <c r="R4043" s="360"/>
      <c r="S4043" s="339"/>
    </row>
    <row r="4044" spans="18:19" x14ac:dyDescent="0.25">
      <c r="R4044" s="360"/>
      <c r="S4044" s="339"/>
    </row>
    <row r="4045" spans="18:19" x14ac:dyDescent="0.25">
      <c r="R4045" s="360"/>
      <c r="S4045" s="339"/>
    </row>
    <row r="4046" spans="18:19" x14ac:dyDescent="0.25">
      <c r="R4046" s="360"/>
      <c r="S4046" s="339"/>
    </row>
    <row r="4047" spans="18:19" x14ac:dyDescent="0.25">
      <c r="R4047" s="360"/>
      <c r="S4047" s="339"/>
    </row>
    <row r="4048" spans="18:19" x14ac:dyDescent="0.25">
      <c r="R4048" s="360"/>
      <c r="S4048" s="339"/>
    </row>
    <row r="4049" spans="18:19" x14ac:dyDescent="0.25">
      <c r="R4049" s="360"/>
      <c r="S4049" s="339"/>
    </row>
    <row r="4050" spans="18:19" x14ac:dyDescent="0.25">
      <c r="R4050" s="360"/>
      <c r="S4050" s="339"/>
    </row>
    <row r="4051" spans="18:19" x14ac:dyDescent="0.25">
      <c r="R4051" s="360"/>
      <c r="S4051" s="339"/>
    </row>
    <row r="4052" spans="18:19" x14ac:dyDescent="0.25">
      <c r="R4052" s="360"/>
      <c r="S4052" s="339"/>
    </row>
    <row r="4053" spans="18:19" x14ac:dyDescent="0.25">
      <c r="R4053" s="360"/>
      <c r="S4053" s="339"/>
    </row>
    <row r="4054" spans="18:19" x14ac:dyDescent="0.25">
      <c r="R4054" s="360"/>
      <c r="S4054" s="339"/>
    </row>
    <row r="4055" spans="18:19" x14ac:dyDescent="0.25">
      <c r="R4055" s="360"/>
      <c r="S4055" s="339"/>
    </row>
    <row r="4056" spans="18:19" x14ac:dyDescent="0.25">
      <c r="R4056" s="360"/>
      <c r="S4056" s="339"/>
    </row>
    <row r="4057" spans="18:19" x14ac:dyDescent="0.25">
      <c r="R4057" s="360"/>
      <c r="S4057" s="339"/>
    </row>
    <row r="4058" spans="18:19" x14ac:dyDescent="0.25">
      <c r="R4058" s="360"/>
      <c r="S4058" s="339"/>
    </row>
    <row r="4059" spans="18:19" x14ac:dyDescent="0.25">
      <c r="R4059" s="360"/>
      <c r="S4059" s="339"/>
    </row>
    <row r="4060" spans="18:19" x14ac:dyDescent="0.25">
      <c r="R4060" s="360"/>
      <c r="S4060" s="339"/>
    </row>
    <row r="4061" spans="18:19" x14ac:dyDescent="0.25">
      <c r="R4061" s="360"/>
      <c r="S4061" s="339"/>
    </row>
    <row r="4062" spans="18:19" x14ac:dyDescent="0.25">
      <c r="R4062" s="360"/>
      <c r="S4062" s="339"/>
    </row>
    <row r="4063" spans="18:19" x14ac:dyDescent="0.25">
      <c r="R4063" s="360"/>
      <c r="S4063" s="339"/>
    </row>
    <row r="4064" spans="18:19" x14ac:dyDescent="0.25">
      <c r="R4064" s="360"/>
      <c r="S4064" s="339"/>
    </row>
    <row r="4065" spans="18:19" x14ac:dyDescent="0.25">
      <c r="R4065" s="360"/>
      <c r="S4065" s="339"/>
    </row>
    <row r="4066" spans="18:19" x14ac:dyDescent="0.25">
      <c r="R4066" s="360"/>
      <c r="S4066" s="339"/>
    </row>
    <row r="4067" spans="18:19" x14ac:dyDescent="0.25">
      <c r="R4067" s="360"/>
      <c r="S4067" s="339"/>
    </row>
    <row r="4068" spans="18:19" x14ac:dyDescent="0.25">
      <c r="R4068" s="360"/>
      <c r="S4068" s="339"/>
    </row>
    <row r="4069" spans="18:19" x14ac:dyDescent="0.25">
      <c r="R4069" s="360"/>
      <c r="S4069" s="339"/>
    </row>
    <row r="4070" spans="18:19" x14ac:dyDescent="0.25">
      <c r="R4070" s="360"/>
      <c r="S4070" s="339"/>
    </row>
    <row r="4071" spans="18:19" x14ac:dyDescent="0.25">
      <c r="R4071" s="360"/>
      <c r="S4071" s="339"/>
    </row>
    <row r="4072" spans="18:19" x14ac:dyDescent="0.25">
      <c r="R4072" s="360"/>
      <c r="S4072" s="339"/>
    </row>
    <row r="4073" spans="18:19" x14ac:dyDescent="0.25">
      <c r="R4073" s="360"/>
      <c r="S4073" s="339"/>
    </row>
    <row r="4074" spans="18:19" x14ac:dyDescent="0.25">
      <c r="R4074" s="360"/>
      <c r="S4074" s="339"/>
    </row>
    <row r="4075" spans="18:19" x14ac:dyDescent="0.25">
      <c r="R4075" s="360"/>
      <c r="S4075" s="339"/>
    </row>
    <row r="4076" spans="18:19" x14ac:dyDescent="0.25">
      <c r="R4076" s="360"/>
      <c r="S4076" s="339"/>
    </row>
    <row r="4077" spans="18:19" x14ac:dyDescent="0.25">
      <c r="R4077" s="360"/>
      <c r="S4077" s="339"/>
    </row>
    <row r="4078" spans="18:19" x14ac:dyDescent="0.25">
      <c r="R4078" s="360"/>
      <c r="S4078" s="339"/>
    </row>
    <row r="4079" spans="18:19" x14ac:dyDescent="0.25">
      <c r="R4079" s="360"/>
      <c r="S4079" s="339"/>
    </row>
    <row r="4080" spans="18:19" x14ac:dyDescent="0.25">
      <c r="R4080" s="360"/>
      <c r="S4080" s="339"/>
    </row>
    <row r="4081" spans="18:19" x14ac:dyDescent="0.25">
      <c r="R4081" s="360"/>
      <c r="S4081" s="339"/>
    </row>
    <row r="4082" spans="18:19" x14ac:dyDescent="0.25">
      <c r="R4082" s="360"/>
      <c r="S4082" s="339"/>
    </row>
    <row r="4083" spans="18:19" x14ac:dyDescent="0.25">
      <c r="R4083" s="360"/>
      <c r="S4083" s="339"/>
    </row>
    <row r="4084" spans="18:19" x14ac:dyDescent="0.25">
      <c r="R4084" s="360"/>
      <c r="S4084" s="339"/>
    </row>
    <row r="4085" spans="18:19" x14ac:dyDescent="0.25">
      <c r="R4085" s="360"/>
      <c r="S4085" s="339"/>
    </row>
    <row r="4086" spans="18:19" x14ac:dyDescent="0.25">
      <c r="R4086" s="360"/>
      <c r="S4086" s="339"/>
    </row>
    <row r="4087" spans="18:19" x14ac:dyDescent="0.25">
      <c r="R4087" s="360"/>
      <c r="S4087" s="339"/>
    </row>
    <row r="4088" spans="18:19" x14ac:dyDescent="0.25">
      <c r="R4088" s="360"/>
      <c r="S4088" s="339"/>
    </row>
    <row r="4089" spans="18:19" x14ac:dyDescent="0.25">
      <c r="R4089" s="360"/>
      <c r="S4089" s="339"/>
    </row>
    <row r="4090" spans="18:19" x14ac:dyDescent="0.25">
      <c r="R4090" s="360"/>
      <c r="S4090" s="339"/>
    </row>
    <row r="4091" spans="18:19" x14ac:dyDescent="0.25">
      <c r="R4091" s="360"/>
      <c r="S4091" s="339"/>
    </row>
    <row r="4092" spans="18:19" x14ac:dyDescent="0.25">
      <c r="R4092" s="360"/>
      <c r="S4092" s="339"/>
    </row>
    <row r="4093" spans="18:19" x14ac:dyDescent="0.25">
      <c r="R4093" s="360"/>
      <c r="S4093" s="339"/>
    </row>
    <row r="4094" spans="18:19" x14ac:dyDescent="0.25">
      <c r="R4094" s="360"/>
      <c r="S4094" s="339"/>
    </row>
    <row r="4095" spans="18:19" x14ac:dyDescent="0.25">
      <c r="R4095" s="360"/>
      <c r="S4095" s="339"/>
    </row>
    <row r="4096" spans="18:19" x14ac:dyDescent="0.25">
      <c r="R4096" s="360"/>
      <c r="S4096" s="339"/>
    </row>
    <row r="4097" spans="18:19" x14ac:dyDescent="0.25">
      <c r="R4097" s="360"/>
      <c r="S4097" s="339"/>
    </row>
    <row r="4098" spans="18:19" x14ac:dyDescent="0.25">
      <c r="R4098" s="360"/>
      <c r="S4098" s="339"/>
    </row>
    <row r="4099" spans="18:19" x14ac:dyDescent="0.25">
      <c r="R4099" s="360"/>
      <c r="S4099" s="339"/>
    </row>
    <row r="4100" spans="18:19" x14ac:dyDescent="0.25">
      <c r="R4100" s="360"/>
      <c r="S4100" s="339"/>
    </row>
    <row r="4101" spans="18:19" x14ac:dyDescent="0.25">
      <c r="R4101" s="360"/>
      <c r="S4101" s="339"/>
    </row>
    <row r="4102" spans="18:19" x14ac:dyDescent="0.25">
      <c r="R4102" s="360"/>
      <c r="S4102" s="339"/>
    </row>
    <row r="4103" spans="18:19" x14ac:dyDescent="0.25">
      <c r="R4103" s="360"/>
      <c r="S4103" s="339"/>
    </row>
    <row r="4104" spans="18:19" x14ac:dyDescent="0.25">
      <c r="R4104" s="360"/>
      <c r="S4104" s="339"/>
    </row>
    <row r="4105" spans="18:19" x14ac:dyDescent="0.25">
      <c r="R4105" s="360"/>
      <c r="S4105" s="339"/>
    </row>
    <row r="4106" spans="18:19" x14ac:dyDescent="0.25">
      <c r="R4106" s="360"/>
      <c r="S4106" s="339"/>
    </row>
    <row r="4107" spans="18:19" x14ac:dyDescent="0.25">
      <c r="R4107" s="360"/>
      <c r="S4107" s="339"/>
    </row>
    <row r="4108" spans="18:19" x14ac:dyDescent="0.25">
      <c r="R4108" s="360"/>
      <c r="S4108" s="339"/>
    </row>
    <row r="4109" spans="18:19" x14ac:dyDescent="0.25">
      <c r="R4109" s="360"/>
      <c r="S4109" s="339"/>
    </row>
    <row r="4110" spans="18:19" x14ac:dyDescent="0.25">
      <c r="R4110" s="360"/>
      <c r="S4110" s="339"/>
    </row>
    <row r="4111" spans="18:19" x14ac:dyDescent="0.25">
      <c r="R4111" s="360"/>
      <c r="S4111" s="339"/>
    </row>
    <row r="4112" spans="18:19" x14ac:dyDescent="0.25">
      <c r="R4112" s="360"/>
      <c r="S4112" s="339"/>
    </row>
    <row r="4113" spans="18:19" x14ac:dyDescent="0.25">
      <c r="R4113" s="360"/>
      <c r="S4113" s="339"/>
    </row>
    <row r="4114" spans="18:19" x14ac:dyDescent="0.25">
      <c r="R4114" s="360"/>
      <c r="S4114" s="339"/>
    </row>
    <row r="4115" spans="18:19" x14ac:dyDescent="0.25">
      <c r="R4115" s="360"/>
      <c r="S4115" s="339"/>
    </row>
    <row r="4116" spans="18:19" x14ac:dyDescent="0.25">
      <c r="R4116" s="360"/>
      <c r="S4116" s="339"/>
    </row>
    <row r="4117" spans="18:19" x14ac:dyDescent="0.25">
      <c r="R4117" s="360"/>
      <c r="S4117" s="339"/>
    </row>
    <row r="4118" spans="18:19" x14ac:dyDescent="0.25">
      <c r="R4118" s="360"/>
      <c r="S4118" s="339"/>
    </row>
    <row r="4119" spans="18:19" x14ac:dyDescent="0.25">
      <c r="R4119" s="360"/>
      <c r="S4119" s="339"/>
    </row>
    <row r="4120" spans="18:19" x14ac:dyDescent="0.25">
      <c r="R4120" s="360"/>
      <c r="S4120" s="339"/>
    </row>
    <row r="4121" spans="18:19" x14ac:dyDescent="0.25">
      <c r="R4121" s="360"/>
      <c r="S4121" s="339"/>
    </row>
    <row r="4122" spans="18:19" x14ac:dyDescent="0.25">
      <c r="R4122" s="360"/>
      <c r="S4122" s="339"/>
    </row>
    <row r="4123" spans="18:19" x14ac:dyDescent="0.25">
      <c r="R4123" s="360"/>
      <c r="S4123" s="339"/>
    </row>
    <row r="4124" spans="18:19" x14ac:dyDescent="0.25">
      <c r="R4124" s="360"/>
      <c r="S4124" s="339"/>
    </row>
    <row r="4125" spans="18:19" x14ac:dyDescent="0.25">
      <c r="R4125" s="360"/>
      <c r="S4125" s="339"/>
    </row>
    <row r="4126" spans="18:19" x14ac:dyDescent="0.25">
      <c r="R4126" s="360"/>
      <c r="S4126" s="339"/>
    </row>
    <row r="4127" spans="18:19" x14ac:dyDescent="0.25">
      <c r="R4127" s="360"/>
      <c r="S4127" s="339"/>
    </row>
    <row r="4128" spans="18:19" x14ac:dyDescent="0.25">
      <c r="R4128" s="360"/>
      <c r="S4128" s="339"/>
    </row>
    <row r="4129" spans="18:19" x14ac:dyDescent="0.25">
      <c r="R4129" s="360"/>
      <c r="S4129" s="339"/>
    </row>
    <row r="4130" spans="18:19" x14ac:dyDescent="0.25">
      <c r="R4130" s="360"/>
      <c r="S4130" s="339"/>
    </row>
    <row r="4131" spans="18:19" x14ac:dyDescent="0.25">
      <c r="R4131" s="360"/>
      <c r="S4131" s="339"/>
    </row>
    <row r="4132" spans="18:19" x14ac:dyDescent="0.25">
      <c r="R4132" s="360"/>
      <c r="S4132" s="339"/>
    </row>
    <row r="4133" spans="18:19" x14ac:dyDescent="0.25">
      <c r="R4133" s="360"/>
      <c r="S4133" s="339"/>
    </row>
    <row r="4134" spans="18:19" x14ac:dyDescent="0.25">
      <c r="R4134" s="360"/>
      <c r="S4134" s="339"/>
    </row>
    <row r="4135" spans="18:19" x14ac:dyDescent="0.25">
      <c r="R4135" s="360"/>
      <c r="S4135" s="339"/>
    </row>
    <row r="4136" spans="18:19" x14ac:dyDescent="0.25">
      <c r="R4136" s="360"/>
      <c r="S4136" s="339"/>
    </row>
    <row r="4137" spans="18:19" x14ac:dyDescent="0.25">
      <c r="R4137" s="360"/>
      <c r="S4137" s="339"/>
    </row>
    <row r="4138" spans="18:19" x14ac:dyDescent="0.25">
      <c r="R4138" s="360"/>
      <c r="S4138" s="339"/>
    </row>
    <row r="4139" spans="18:19" x14ac:dyDescent="0.25">
      <c r="R4139" s="360"/>
      <c r="S4139" s="339"/>
    </row>
    <row r="4140" spans="18:19" x14ac:dyDescent="0.25">
      <c r="R4140" s="360"/>
      <c r="S4140" s="339"/>
    </row>
    <row r="4141" spans="18:19" x14ac:dyDescent="0.25">
      <c r="R4141" s="360"/>
      <c r="S4141" s="339"/>
    </row>
    <row r="4142" spans="18:19" x14ac:dyDescent="0.25">
      <c r="R4142" s="360"/>
      <c r="S4142" s="339"/>
    </row>
    <row r="4143" spans="18:19" x14ac:dyDescent="0.25">
      <c r="R4143" s="360"/>
      <c r="S4143" s="339"/>
    </row>
    <row r="4144" spans="18:19" x14ac:dyDescent="0.25">
      <c r="R4144" s="360"/>
      <c r="S4144" s="339"/>
    </row>
    <row r="4145" spans="18:19" x14ac:dyDescent="0.25">
      <c r="R4145" s="360"/>
      <c r="S4145" s="339"/>
    </row>
    <row r="4146" spans="18:19" x14ac:dyDescent="0.25">
      <c r="R4146" s="360"/>
      <c r="S4146" s="339"/>
    </row>
    <row r="4147" spans="18:19" x14ac:dyDescent="0.25">
      <c r="R4147" s="360"/>
      <c r="S4147" s="339"/>
    </row>
    <row r="4148" spans="18:19" x14ac:dyDescent="0.25">
      <c r="R4148" s="360"/>
      <c r="S4148" s="339"/>
    </row>
    <row r="4149" spans="18:19" x14ac:dyDescent="0.25">
      <c r="R4149" s="360"/>
      <c r="S4149" s="339"/>
    </row>
    <row r="4150" spans="18:19" x14ac:dyDescent="0.25">
      <c r="R4150" s="360"/>
      <c r="S4150" s="339"/>
    </row>
    <row r="4151" spans="18:19" x14ac:dyDescent="0.25">
      <c r="R4151" s="360"/>
      <c r="S4151" s="339"/>
    </row>
    <row r="4152" spans="18:19" x14ac:dyDescent="0.25">
      <c r="R4152" s="360"/>
      <c r="S4152" s="339"/>
    </row>
    <row r="4153" spans="18:19" x14ac:dyDescent="0.25">
      <c r="R4153" s="360"/>
      <c r="S4153" s="339"/>
    </row>
    <row r="4154" spans="18:19" x14ac:dyDescent="0.25">
      <c r="R4154" s="360"/>
      <c r="S4154" s="339"/>
    </row>
    <row r="4155" spans="18:19" x14ac:dyDescent="0.25">
      <c r="R4155" s="360"/>
      <c r="S4155" s="339"/>
    </row>
    <row r="4156" spans="18:19" x14ac:dyDescent="0.25">
      <c r="R4156" s="360"/>
      <c r="S4156" s="339"/>
    </row>
    <row r="4157" spans="18:19" x14ac:dyDescent="0.25">
      <c r="R4157" s="360"/>
      <c r="S4157" s="339"/>
    </row>
    <row r="4158" spans="18:19" x14ac:dyDescent="0.25">
      <c r="R4158" s="360"/>
      <c r="S4158" s="339"/>
    </row>
    <row r="4159" spans="18:19" x14ac:dyDescent="0.25">
      <c r="R4159" s="360"/>
      <c r="S4159" s="339"/>
    </row>
    <row r="4160" spans="18:19" x14ac:dyDescent="0.25">
      <c r="R4160" s="360"/>
      <c r="S4160" s="339"/>
    </row>
    <row r="4161" spans="18:19" x14ac:dyDescent="0.25">
      <c r="R4161" s="360"/>
      <c r="S4161" s="339"/>
    </row>
    <row r="4162" spans="18:19" x14ac:dyDescent="0.25">
      <c r="R4162" s="360"/>
      <c r="S4162" s="339"/>
    </row>
    <row r="4163" spans="18:19" x14ac:dyDescent="0.25">
      <c r="R4163" s="360"/>
      <c r="S4163" s="339"/>
    </row>
    <row r="4164" spans="18:19" x14ac:dyDescent="0.25">
      <c r="R4164" s="360"/>
      <c r="S4164" s="339"/>
    </row>
    <row r="4165" spans="18:19" x14ac:dyDescent="0.25">
      <c r="R4165" s="360"/>
      <c r="S4165" s="339"/>
    </row>
    <row r="4166" spans="18:19" x14ac:dyDescent="0.25">
      <c r="R4166" s="360"/>
      <c r="S4166" s="339"/>
    </row>
    <row r="4167" spans="18:19" x14ac:dyDescent="0.25">
      <c r="R4167" s="360"/>
      <c r="S4167" s="339"/>
    </row>
    <row r="4168" spans="18:19" x14ac:dyDescent="0.25">
      <c r="R4168" s="360"/>
      <c r="S4168" s="339"/>
    </row>
    <row r="4169" spans="18:19" x14ac:dyDescent="0.25">
      <c r="R4169" s="360"/>
      <c r="S4169" s="339"/>
    </row>
    <row r="4170" spans="18:19" x14ac:dyDescent="0.25">
      <c r="R4170" s="360"/>
      <c r="S4170" s="339"/>
    </row>
    <row r="4171" spans="18:19" x14ac:dyDescent="0.25">
      <c r="R4171" s="360"/>
      <c r="S4171" s="339"/>
    </row>
    <row r="4172" spans="18:19" x14ac:dyDescent="0.25">
      <c r="R4172" s="360"/>
      <c r="S4172" s="339"/>
    </row>
    <row r="4173" spans="18:19" x14ac:dyDescent="0.25">
      <c r="R4173" s="360"/>
      <c r="S4173" s="339"/>
    </row>
    <row r="4174" spans="18:19" x14ac:dyDescent="0.25">
      <c r="R4174" s="360"/>
      <c r="S4174" s="339"/>
    </row>
    <row r="4175" spans="18:19" x14ac:dyDescent="0.25">
      <c r="R4175" s="360"/>
      <c r="S4175" s="339"/>
    </row>
    <row r="4176" spans="18:19" x14ac:dyDescent="0.25">
      <c r="R4176" s="360"/>
      <c r="S4176" s="339"/>
    </row>
    <row r="4177" spans="18:19" x14ac:dyDescent="0.25">
      <c r="R4177" s="360"/>
      <c r="S4177" s="339"/>
    </row>
    <row r="4178" spans="18:19" x14ac:dyDescent="0.25">
      <c r="R4178" s="360"/>
      <c r="S4178" s="339"/>
    </row>
    <row r="4179" spans="18:19" x14ac:dyDescent="0.25">
      <c r="R4179" s="360"/>
      <c r="S4179" s="339"/>
    </row>
    <row r="4180" spans="18:19" x14ac:dyDescent="0.25">
      <c r="R4180" s="360"/>
      <c r="S4180" s="339"/>
    </row>
    <row r="4181" spans="18:19" x14ac:dyDescent="0.25">
      <c r="R4181" s="360"/>
      <c r="S4181" s="339"/>
    </row>
    <row r="4182" spans="18:19" x14ac:dyDescent="0.25">
      <c r="R4182" s="360"/>
      <c r="S4182" s="339"/>
    </row>
    <row r="4183" spans="18:19" x14ac:dyDescent="0.25">
      <c r="R4183" s="360"/>
      <c r="S4183" s="339"/>
    </row>
    <row r="4184" spans="18:19" x14ac:dyDescent="0.25">
      <c r="R4184" s="360"/>
      <c r="S4184" s="339"/>
    </row>
    <row r="4185" spans="18:19" x14ac:dyDescent="0.25">
      <c r="R4185" s="360"/>
      <c r="S4185" s="339"/>
    </row>
    <row r="4186" spans="18:19" x14ac:dyDescent="0.25">
      <c r="R4186" s="360"/>
      <c r="S4186" s="339"/>
    </row>
    <row r="4187" spans="18:19" x14ac:dyDescent="0.25">
      <c r="R4187" s="360"/>
      <c r="S4187" s="339"/>
    </row>
    <row r="4188" spans="18:19" x14ac:dyDescent="0.25">
      <c r="R4188" s="360"/>
      <c r="S4188" s="339"/>
    </row>
    <row r="4189" spans="18:19" x14ac:dyDescent="0.25">
      <c r="R4189" s="360"/>
      <c r="S4189" s="339"/>
    </row>
    <row r="4190" spans="18:19" x14ac:dyDescent="0.25">
      <c r="R4190" s="360"/>
      <c r="S4190" s="339"/>
    </row>
    <row r="4191" spans="18:19" x14ac:dyDescent="0.25">
      <c r="R4191" s="360"/>
      <c r="S4191" s="339"/>
    </row>
    <row r="4192" spans="18:19" x14ac:dyDescent="0.25">
      <c r="R4192" s="360"/>
      <c r="S4192" s="339"/>
    </row>
    <row r="4193" spans="18:19" x14ac:dyDescent="0.25">
      <c r="R4193" s="360"/>
      <c r="S4193" s="339"/>
    </row>
    <row r="4194" spans="18:19" x14ac:dyDescent="0.25">
      <c r="R4194" s="360"/>
      <c r="S4194" s="339"/>
    </row>
    <row r="4195" spans="18:19" x14ac:dyDescent="0.25">
      <c r="R4195" s="360"/>
      <c r="S4195" s="339"/>
    </row>
    <row r="4196" spans="18:19" x14ac:dyDescent="0.25">
      <c r="R4196" s="360"/>
      <c r="S4196" s="339"/>
    </row>
    <row r="4197" spans="18:19" x14ac:dyDescent="0.25">
      <c r="R4197" s="360"/>
      <c r="S4197" s="339"/>
    </row>
    <row r="4198" spans="18:19" x14ac:dyDescent="0.25">
      <c r="R4198" s="360"/>
      <c r="S4198" s="339"/>
    </row>
    <row r="4199" spans="18:19" x14ac:dyDescent="0.25">
      <c r="R4199" s="360"/>
      <c r="S4199" s="339"/>
    </row>
    <row r="4200" spans="18:19" x14ac:dyDescent="0.25">
      <c r="R4200" s="360"/>
      <c r="S4200" s="339"/>
    </row>
    <row r="4201" spans="18:19" x14ac:dyDescent="0.25">
      <c r="R4201" s="360"/>
      <c r="S4201" s="339"/>
    </row>
    <row r="4202" spans="18:19" x14ac:dyDescent="0.25">
      <c r="R4202" s="360"/>
      <c r="S4202" s="339"/>
    </row>
    <row r="4203" spans="18:19" x14ac:dyDescent="0.25">
      <c r="R4203" s="360"/>
      <c r="S4203" s="339"/>
    </row>
    <row r="4204" spans="18:19" x14ac:dyDescent="0.25">
      <c r="R4204" s="360"/>
      <c r="S4204" s="339"/>
    </row>
    <row r="4205" spans="18:19" x14ac:dyDescent="0.25">
      <c r="R4205" s="360"/>
      <c r="S4205" s="339"/>
    </row>
    <row r="4206" spans="18:19" x14ac:dyDescent="0.25">
      <c r="R4206" s="360"/>
      <c r="S4206" s="339"/>
    </row>
    <row r="4207" spans="18:19" x14ac:dyDescent="0.25">
      <c r="R4207" s="360"/>
      <c r="S4207" s="339"/>
    </row>
    <row r="4208" spans="18:19" x14ac:dyDescent="0.25">
      <c r="R4208" s="360"/>
      <c r="S4208" s="339"/>
    </row>
    <row r="4209" spans="18:19" x14ac:dyDescent="0.25">
      <c r="R4209" s="360"/>
      <c r="S4209" s="339"/>
    </row>
    <row r="4210" spans="18:19" x14ac:dyDescent="0.25">
      <c r="R4210" s="360"/>
      <c r="S4210" s="339"/>
    </row>
    <row r="4211" spans="18:19" x14ac:dyDescent="0.25">
      <c r="R4211" s="360"/>
      <c r="S4211" s="339"/>
    </row>
    <row r="4212" spans="18:19" x14ac:dyDescent="0.25">
      <c r="R4212" s="360"/>
      <c r="S4212" s="339"/>
    </row>
    <row r="4213" spans="18:19" x14ac:dyDescent="0.25">
      <c r="R4213" s="360"/>
      <c r="S4213" s="339"/>
    </row>
    <row r="4214" spans="18:19" x14ac:dyDescent="0.25">
      <c r="R4214" s="360"/>
      <c r="S4214" s="339"/>
    </row>
    <row r="4215" spans="18:19" x14ac:dyDescent="0.25">
      <c r="R4215" s="360"/>
      <c r="S4215" s="339"/>
    </row>
    <row r="4216" spans="18:19" x14ac:dyDescent="0.25">
      <c r="R4216" s="360"/>
      <c r="S4216" s="339"/>
    </row>
    <row r="4217" spans="18:19" x14ac:dyDescent="0.25">
      <c r="R4217" s="360"/>
      <c r="S4217" s="339"/>
    </row>
    <row r="4218" spans="18:19" x14ac:dyDescent="0.25">
      <c r="R4218" s="360"/>
      <c r="S4218" s="339"/>
    </row>
    <row r="4219" spans="18:19" x14ac:dyDescent="0.25">
      <c r="R4219" s="360"/>
      <c r="S4219" s="339"/>
    </row>
    <row r="4220" spans="18:19" x14ac:dyDescent="0.25">
      <c r="R4220" s="360"/>
      <c r="S4220" s="339"/>
    </row>
    <row r="4221" spans="18:19" x14ac:dyDescent="0.25">
      <c r="R4221" s="360"/>
      <c r="S4221" s="339"/>
    </row>
    <row r="4222" spans="18:19" x14ac:dyDescent="0.25">
      <c r="R4222" s="360"/>
      <c r="S4222" s="339"/>
    </row>
    <row r="4223" spans="18:19" x14ac:dyDescent="0.25">
      <c r="R4223" s="360"/>
      <c r="S4223" s="339"/>
    </row>
    <row r="4224" spans="18:19" x14ac:dyDescent="0.25">
      <c r="R4224" s="360"/>
      <c r="S4224" s="339"/>
    </row>
    <row r="4225" spans="18:19" x14ac:dyDescent="0.25">
      <c r="R4225" s="360"/>
      <c r="S4225" s="339"/>
    </row>
    <row r="4226" spans="18:19" x14ac:dyDescent="0.25">
      <c r="R4226" s="360"/>
      <c r="S4226" s="339"/>
    </row>
    <row r="4227" spans="18:19" x14ac:dyDescent="0.25">
      <c r="R4227" s="360"/>
      <c r="S4227" s="339"/>
    </row>
    <row r="4228" spans="18:19" x14ac:dyDescent="0.25">
      <c r="R4228" s="360"/>
      <c r="S4228" s="339"/>
    </row>
    <row r="4229" spans="18:19" x14ac:dyDescent="0.25">
      <c r="R4229" s="360"/>
      <c r="S4229" s="339"/>
    </row>
    <row r="4230" spans="18:19" x14ac:dyDescent="0.25">
      <c r="R4230" s="360"/>
      <c r="S4230" s="339"/>
    </row>
    <row r="4231" spans="18:19" x14ac:dyDescent="0.25">
      <c r="R4231" s="360"/>
      <c r="S4231" s="339"/>
    </row>
    <row r="4232" spans="18:19" x14ac:dyDescent="0.25">
      <c r="R4232" s="360"/>
      <c r="S4232" s="339"/>
    </row>
    <row r="4233" spans="18:19" x14ac:dyDescent="0.25">
      <c r="R4233" s="360"/>
      <c r="S4233" s="339"/>
    </row>
    <row r="4234" spans="18:19" x14ac:dyDescent="0.25">
      <c r="R4234" s="360"/>
      <c r="S4234" s="339"/>
    </row>
    <row r="4235" spans="18:19" x14ac:dyDescent="0.25">
      <c r="R4235" s="360"/>
      <c r="S4235" s="339"/>
    </row>
    <row r="4236" spans="18:19" x14ac:dyDescent="0.25">
      <c r="R4236" s="360"/>
      <c r="S4236" s="339"/>
    </row>
    <row r="4237" spans="18:19" x14ac:dyDescent="0.25">
      <c r="R4237" s="360"/>
      <c r="S4237" s="339"/>
    </row>
    <row r="4238" spans="18:19" x14ac:dyDescent="0.25">
      <c r="R4238" s="360"/>
      <c r="S4238" s="339"/>
    </row>
    <row r="4239" spans="18:19" x14ac:dyDescent="0.25">
      <c r="R4239" s="360"/>
      <c r="S4239" s="339"/>
    </row>
    <row r="4240" spans="18:19" x14ac:dyDescent="0.25">
      <c r="R4240" s="360"/>
      <c r="S4240" s="339"/>
    </row>
    <row r="4241" spans="18:19" x14ac:dyDescent="0.25">
      <c r="R4241" s="360"/>
      <c r="S4241" s="339"/>
    </row>
    <row r="4242" spans="18:19" x14ac:dyDescent="0.25">
      <c r="R4242" s="360"/>
      <c r="S4242" s="339"/>
    </row>
    <row r="4243" spans="18:19" x14ac:dyDescent="0.25">
      <c r="R4243" s="360"/>
      <c r="S4243" s="339"/>
    </row>
    <row r="4244" spans="18:19" x14ac:dyDescent="0.25">
      <c r="R4244" s="360"/>
      <c r="S4244" s="339"/>
    </row>
    <row r="4245" spans="18:19" x14ac:dyDescent="0.25">
      <c r="R4245" s="360"/>
      <c r="S4245" s="339"/>
    </row>
    <row r="4246" spans="18:19" x14ac:dyDescent="0.25">
      <c r="R4246" s="360"/>
      <c r="S4246" s="339"/>
    </row>
    <row r="4247" spans="18:19" x14ac:dyDescent="0.25">
      <c r="R4247" s="360"/>
      <c r="S4247" s="339"/>
    </row>
    <row r="4248" spans="18:19" x14ac:dyDescent="0.25">
      <c r="R4248" s="360"/>
      <c r="S4248" s="339"/>
    </row>
    <row r="4249" spans="18:19" x14ac:dyDescent="0.25">
      <c r="R4249" s="360"/>
      <c r="S4249" s="339"/>
    </row>
    <row r="4250" spans="18:19" x14ac:dyDescent="0.25">
      <c r="R4250" s="360"/>
      <c r="S4250" s="339"/>
    </row>
    <row r="4251" spans="18:19" x14ac:dyDescent="0.25">
      <c r="R4251" s="360"/>
      <c r="S4251" s="339"/>
    </row>
    <row r="4252" spans="18:19" x14ac:dyDescent="0.25">
      <c r="R4252" s="360"/>
      <c r="S4252" s="339"/>
    </row>
    <row r="4253" spans="18:19" x14ac:dyDescent="0.25">
      <c r="R4253" s="360"/>
      <c r="S4253" s="339"/>
    </row>
    <row r="4254" spans="18:19" x14ac:dyDescent="0.25">
      <c r="R4254" s="360"/>
      <c r="S4254" s="339"/>
    </row>
    <row r="4255" spans="18:19" x14ac:dyDescent="0.25">
      <c r="R4255" s="360"/>
      <c r="S4255" s="339"/>
    </row>
    <row r="4256" spans="18:19" x14ac:dyDescent="0.25">
      <c r="R4256" s="360"/>
      <c r="S4256" s="339"/>
    </row>
    <row r="4257" spans="18:19" x14ac:dyDescent="0.25">
      <c r="R4257" s="360"/>
      <c r="S4257" s="339"/>
    </row>
    <row r="4258" spans="18:19" x14ac:dyDescent="0.25">
      <c r="R4258" s="360"/>
      <c r="S4258" s="339"/>
    </row>
    <row r="4259" spans="18:19" x14ac:dyDescent="0.25">
      <c r="R4259" s="360"/>
      <c r="S4259" s="339"/>
    </row>
    <row r="4260" spans="18:19" x14ac:dyDescent="0.25">
      <c r="R4260" s="360"/>
      <c r="S4260" s="339"/>
    </row>
    <row r="4261" spans="18:19" x14ac:dyDescent="0.25">
      <c r="R4261" s="360"/>
      <c r="S4261" s="339"/>
    </row>
    <row r="4262" spans="18:19" x14ac:dyDescent="0.25">
      <c r="R4262" s="360"/>
      <c r="S4262" s="339"/>
    </row>
    <row r="4263" spans="18:19" x14ac:dyDescent="0.25">
      <c r="R4263" s="360"/>
      <c r="S4263" s="339"/>
    </row>
    <row r="4264" spans="18:19" x14ac:dyDescent="0.25">
      <c r="R4264" s="360"/>
      <c r="S4264" s="339"/>
    </row>
    <row r="4265" spans="18:19" x14ac:dyDescent="0.25">
      <c r="R4265" s="360"/>
      <c r="S4265" s="339"/>
    </row>
    <row r="4266" spans="18:19" x14ac:dyDescent="0.25">
      <c r="R4266" s="360"/>
      <c r="S4266" s="339"/>
    </row>
    <row r="4267" spans="18:19" x14ac:dyDescent="0.25">
      <c r="R4267" s="360"/>
      <c r="S4267" s="339"/>
    </row>
    <row r="4268" spans="18:19" x14ac:dyDescent="0.25">
      <c r="R4268" s="360"/>
      <c r="S4268" s="339"/>
    </row>
    <row r="4269" spans="18:19" x14ac:dyDescent="0.25">
      <c r="R4269" s="360"/>
      <c r="S4269" s="339"/>
    </row>
    <row r="4270" spans="18:19" x14ac:dyDescent="0.25">
      <c r="R4270" s="360"/>
      <c r="S4270" s="339"/>
    </row>
    <row r="4271" spans="18:19" x14ac:dyDescent="0.25">
      <c r="R4271" s="360"/>
      <c r="S4271" s="339"/>
    </row>
    <row r="4272" spans="18:19" x14ac:dyDescent="0.25">
      <c r="R4272" s="360"/>
      <c r="S4272" s="339"/>
    </row>
    <row r="4273" spans="18:19" x14ac:dyDescent="0.25">
      <c r="R4273" s="360"/>
      <c r="S4273" s="339"/>
    </row>
    <row r="4274" spans="18:19" x14ac:dyDescent="0.25">
      <c r="R4274" s="360"/>
      <c r="S4274" s="339"/>
    </row>
    <row r="4275" spans="18:19" x14ac:dyDescent="0.25">
      <c r="R4275" s="360"/>
      <c r="S4275" s="339"/>
    </row>
    <row r="4276" spans="18:19" x14ac:dyDescent="0.25">
      <c r="R4276" s="360"/>
      <c r="S4276" s="339"/>
    </row>
    <row r="4277" spans="18:19" x14ac:dyDescent="0.25">
      <c r="R4277" s="360"/>
      <c r="S4277" s="339"/>
    </row>
    <row r="4278" spans="18:19" x14ac:dyDescent="0.25">
      <c r="R4278" s="360"/>
      <c r="S4278" s="339"/>
    </row>
    <row r="4279" spans="18:19" x14ac:dyDescent="0.25">
      <c r="R4279" s="360"/>
      <c r="S4279" s="339"/>
    </row>
    <row r="4280" spans="18:19" x14ac:dyDescent="0.25">
      <c r="R4280" s="360"/>
      <c r="S4280" s="339"/>
    </row>
    <row r="4281" spans="18:19" x14ac:dyDescent="0.25">
      <c r="R4281" s="360"/>
      <c r="S4281" s="339"/>
    </row>
    <row r="4282" spans="18:19" x14ac:dyDescent="0.25">
      <c r="R4282" s="360"/>
      <c r="S4282" s="339"/>
    </row>
    <row r="4283" spans="18:19" x14ac:dyDescent="0.25">
      <c r="R4283" s="360"/>
      <c r="S4283" s="339"/>
    </row>
    <row r="4284" spans="18:19" x14ac:dyDescent="0.25">
      <c r="R4284" s="360"/>
      <c r="S4284" s="339"/>
    </row>
    <row r="4285" spans="18:19" x14ac:dyDescent="0.25">
      <c r="R4285" s="360"/>
      <c r="S4285" s="339"/>
    </row>
    <row r="4286" spans="18:19" x14ac:dyDescent="0.25">
      <c r="R4286" s="360"/>
      <c r="S4286" s="339"/>
    </row>
    <row r="4287" spans="18:19" x14ac:dyDescent="0.25">
      <c r="R4287" s="360"/>
      <c r="S4287" s="339"/>
    </row>
    <row r="4288" spans="18:19" x14ac:dyDescent="0.25">
      <c r="R4288" s="360"/>
      <c r="S4288" s="339"/>
    </row>
    <row r="4289" spans="18:19" x14ac:dyDescent="0.25">
      <c r="R4289" s="360"/>
      <c r="S4289" s="339"/>
    </row>
    <row r="4290" spans="18:19" x14ac:dyDescent="0.25">
      <c r="R4290" s="360"/>
      <c r="S4290" s="339"/>
    </row>
    <row r="4291" spans="18:19" x14ac:dyDescent="0.25">
      <c r="R4291" s="360"/>
      <c r="S4291" s="339"/>
    </row>
    <row r="4292" spans="18:19" x14ac:dyDescent="0.25">
      <c r="R4292" s="360"/>
      <c r="S4292" s="339"/>
    </row>
    <row r="4293" spans="18:19" x14ac:dyDescent="0.25">
      <c r="R4293" s="360"/>
      <c r="S4293" s="339"/>
    </row>
    <row r="4294" spans="18:19" x14ac:dyDescent="0.25">
      <c r="R4294" s="360"/>
      <c r="S4294" s="339"/>
    </row>
    <row r="4295" spans="18:19" x14ac:dyDescent="0.25">
      <c r="R4295" s="360"/>
      <c r="S4295" s="339"/>
    </row>
    <row r="4296" spans="18:19" x14ac:dyDescent="0.25">
      <c r="R4296" s="360"/>
      <c r="S4296" s="339"/>
    </row>
    <row r="4297" spans="18:19" x14ac:dyDescent="0.25">
      <c r="R4297" s="360"/>
      <c r="S4297" s="339"/>
    </row>
    <row r="4298" spans="18:19" x14ac:dyDescent="0.25">
      <c r="R4298" s="360"/>
      <c r="S4298" s="339"/>
    </row>
    <row r="4299" spans="18:19" x14ac:dyDescent="0.25">
      <c r="R4299" s="360"/>
      <c r="S4299" s="339"/>
    </row>
    <row r="4300" spans="18:19" x14ac:dyDescent="0.25">
      <c r="R4300" s="360"/>
      <c r="S4300" s="339"/>
    </row>
    <row r="4301" spans="18:19" x14ac:dyDescent="0.25">
      <c r="R4301" s="360"/>
      <c r="S4301" s="339"/>
    </row>
    <row r="4302" spans="18:19" x14ac:dyDescent="0.25">
      <c r="R4302" s="360"/>
      <c r="S4302" s="339"/>
    </row>
    <row r="4303" spans="18:19" x14ac:dyDescent="0.25">
      <c r="R4303" s="360"/>
      <c r="S4303" s="339"/>
    </row>
    <row r="4304" spans="18:19" x14ac:dyDescent="0.25">
      <c r="R4304" s="360"/>
      <c r="S4304" s="339"/>
    </row>
    <row r="4305" spans="18:19" x14ac:dyDescent="0.25">
      <c r="R4305" s="360"/>
      <c r="S4305" s="339"/>
    </row>
    <row r="4306" spans="18:19" x14ac:dyDescent="0.25">
      <c r="R4306" s="360"/>
      <c r="S4306" s="339"/>
    </row>
    <row r="4307" spans="18:19" x14ac:dyDescent="0.25">
      <c r="R4307" s="360"/>
      <c r="S4307" s="339"/>
    </row>
    <row r="4308" spans="18:19" x14ac:dyDescent="0.25">
      <c r="R4308" s="360"/>
      <c r="S4308" s="339"/>
    </row>
    <row r="4309" spans="18:19" x14ac:dyDescent="0.25">
      <c r="R4309" s="360"/>
      <c r="S4309" s="339"/>
    </row>
    <row r="4310" spans="18:19" x14ac:dyDescent="0.25">
      <c r="R4310" s="360"/>
      <c r="S4310" s="339"/>
    </row>
    <row r="4311" spans="18:19" x14ac:dyDescent="0.25">
      <c r="R4311" s="360"/>
      <c r="S4311" s="339"/>
    </row>
    <row r="4312" spans="18:19" x14ac:dyDescent="0.25">
      <c r="R4312" s="360"/>
      <c r="S4312" s="339"/>
    </row>
    <row r="4313" spans="18:19" x14ac:dyDescent="0.25">
      <c r="R4313" s="360"/>
      <c r="S4313" s="339"/>
    </row>
    <row r="4314" spans="18:19" x14ac:dyDescent="0.25">
      <c r="R4314" s="360"/>
      <c r="S4314" s="339"/>
    </row>
    <row r="4315" spans="18:19" x14ac:dyDescent="0.25">
      <c r="R4315" s="360"/>
      <c r="S4315" s="339"/>
    </row>
    <row r="4316" spans="18:19" x14ac:dyDescent="0.25">
      <c r="R4316" s="360"/>
      <c r="S4316" s="339"/>
    </row>
    <row r="4317" spans="18:19" x14ac:dyDescent="0.25">
      <c r="R4317" s="360"/>
      <c r="S4317" s="339"/>
    </row>
    <row r="4318" spans="18:19" x14ac:dyDescent="0.25">
      <c r="R4318" s="360"/>
      <c r="S4318" s="339"/>
    </row>
    <row r="4319" spans="18:19" x14ac:dyDescent="0.25">
      <c r="R4319" s="360"/>
      <c r="S4319" s="339"/>
    </row>
    <row r="4320" spans="18:19" x14ac:dyDescent="0.25">
      <c r="R4320" s="360"/>
      <c r="S4320" s="339"/>
    </row>
    <row r="4321" spans="18:19" x14ac:dyDescent="0.25">
      <c r="R4321" s="360"/>
      <c r="S4321" s="339"/>
    </row>
    <row r="4322" spans="18:19" x14ac:dyDescent="0.25">
      <c r="R4322" s="360"/>
      <c r="S4322" s="339"/>
    </row>
    <row r="4323" spans="18:19" x14ac:dyDescent="0.25">
      <c r="R4323" s="360"/>
      <c r="S4323" s="339"/>
    </row>
    <row r="4324" spans="18:19" x14ac:dyDescent="0.25">
      <c r="R4324" s="360"/>
      <c r="S4324" s="339"/>
    </row>
    <row r="4325" spans="18:19" x14ac:dyDescent="0.25">
      <c r="R4325" s="360"/>
      <c r="S4325" s="339"/>
    </row>
    <row r="4326" spans="18:19" x14ac:dyDescent="0.25">
      <c r="R4326" s="360"/>
      <c r="S4326" s="339"/>
    </row>
    <row r="4327" spans="18:19" x14ac:dyDescent="0.25">
      <c r="R4327" s="360"/>
      <c r="S4327" s="339"/>
    </row>
    <row r="4328" spans="18:19" x14ac:dyDescent="0.25">
      <c r="R4328" s="360"/>
      <c r="S4328" s="339"/>
    </row>
    <row r="4329" spans="18:19" x14ac:dyDescent="0.25">
      <c r="R4329" s="360"/>
      <c r="S4329" s="339"/>
    </row>
    <row r="4330" spans="18:19" x14ac:dyDescent="0.25">
      <c r="R4330" s="360"/>
      <c r="S4330" s="339"/>
    </row>
    <row r="4331" spans="18:19" x14ac:dyDescent="0.25">
      <c r="R4331" s="360"/>
      <c r="S4331" s="339"/>
    </row>
    <row r="4332" spans="18:19" x14ac:dyDescent="0.25">
      <c r="R4332" s="360"/>
      <c r="S4332" s="339"/>
    </row>
    <row r="4333" spans="18:19" x14ac:dyDescent="0.25">
      <c r="R4333" s="360"/>
      <c r="S4333" s="339"/>
    </row>
    <row r="4334" spans="18:19" x14ac:dyDescent="0.25">
      <c r="R4334" s="360"/>
      <c r="S4334" s="339"/>
    </row>
    <row r="4335" spans="18:19" x14ac:dyDescent="0.25">
      <c r="R4335" s="360"/>
      <c r="S4335" s="339"/>
    </row>
    <row r="4336" spans="18:19" x14ac:dyDescent="0.25">
      <c r="R4336" s="360"/>
      <c r="S4336" s="339"/>
    </row>
    <row r="4337" spans="18:19" x14ac:dyDescent="0.25">
      <c r="R4337" s="360"/>
      <c r="S4337" s="339"/>
    </row>
    <row r="4338" spans="18:19" x14ac:dyDescent="0.25">
      <c r="R4338" s="360"/>
      <c r="S4338" s="339"/>
    </row>
    <row r="4339" spans="18:19" x14ac:dyDescent="0.25">
      <c r="R4339" s="360"/>
      <c r="S4339" s="339"/>
    </row>
    <row r="4340" spans="18:19" x14ac:dyDescent="0.25">
      <c r="R4340" s="360"/>
      <c r="S4340" s="339"/>
    </row>
    <row r="4341" spans="18:19" x14ac:dyDescent="0.25">
      <c r="R4341" s="360"/>
      <c r="S4341" s="339"/>
    </row>
    <row r="4342" spans="18:19" x14ac:dyDescent="0.25">
      <c r="R4342" s="360"/>
      <c r="S4342" s="339"/>
    </row>
    <row r="4343" spans="18:19" x14ac:dyDescent="0.25">
      <c r="R4343" s="360"/>
      <c r="S4343" s="339"/>
    </row>
    <row r="4344" spans="18:19" x14ac:dyDescent="0.25">
      <c r="R4344" s="360"/>
      <c r="S4344" s="339"/>
    </row>
    <row r="4345" spans="18:19" x14ac:dyDescent="0.25">
      <c r="R4345" s="360"/>
      <c r="S4345" s="339"/>
    </row>
    <row r="4346" spans="18:19" x14ac:dyDescent="0.25">
      <c r="R4346" s="360"/>
      <c r="S4346" s="339"/>
    </row>
    <row r="4347" spans="18:19" x14ac:dyDescent="0.25">
      <c r="R4347" s="360"/>
      <c r="S4347" s="339"/>
    </row>
    <row r="4348" spans="18:19" x14ac:dyDescent="0.25">
      <c r="R4348" s="360"/>
      <c r="S4348" s="339"/>
    </row>
    <row r="4349" spans="18:19" x14ac:dyDescent="0.25">
      <c r="R4349" s="360"/>
      <c r="S4349" s="339"/>
    </row>
    <row r="4350" spans="18:19" x14ac:dyDescent="0.25">
      <c r="R4350" s="360"/>
      <c r="S4350" s="339"/>
    </row>
    <row r="4351" spans="18:19" x14ac:dyDescent="0.25">
      <c r="R4351" s="360"/>
      <c r="S4351" s="339"/>
    </row>
    <row r="4352" spans="18:19" x14ac:dyDescent="0.25">
      <c r="R4352" s="360"/>
      <c r="S4352" s="339"/>
    </row>
    <row r="4353" spans="18:19" x14ac:dyDescent="0.25">
      <c r="R4353" s="360"/>
      <c r="S4353" s="339"/>
    </row>
    <row r="4354" spans="18:19" x14ac:dyDescent="0.25">
      <c r="R4354" s="360"/>
      <c r="S4354" s="339"/>
    </row>
    <row r="4355" spans="18:19" x14ac:dyDescent="0.25">
      <c r="R4355" s="360"/>
      <c r="S4355" s="339"/>
    </row>
    <row r="4356" spans="18:19" x14ac:dyDescent="0.25">
      <c r="R4356" s="360"/>
      <c r="S4356" s="339"/>
    </row>
    <row r="4357" spans="18:19" x14ac:dyDescent="0.25">
      <c r="R4357" s="360"/>
      <c r="S4357" s="339"/>
    </row>
    <row r="4358" spans="18:19" x14ac:dyDescent="0.25">
      <c r="R4358" s="360"/>
      <c r="S4358" s="339"/>
    </row>
    <row r="4359" spans="18:19" x14ac:dyDescent="0.25">
      <c r="R4359" s="360"/>
      <c r="S4359" s="339"/>
    </row>
    <row r="4360" spans="18:19" x14ac:dyDescent="0.25">
      <c r="R4360" s="360"/>
      <c r="S4360" s="339"/>
    </row>
    <row r="4361" spans="18:19" x14ac:dyDescent="0.25">
      <c r="R4361" s="360"/>
      <c r="S4361" s="339"/>
    </row>
    <row r="4362" spans="18:19" x14ac:dyDescent="0.25">
      <c r="R4362" s="360"/>
      <c r="S4362" s="339"/>
    </row>
    <row r="4363" spans="18:19" x14ac:dyDescent="0.25">
      <c r="R4363" s="360"/>
      <c r="S4363" s="339"/>
    </row>
    <row r="4364" spans="18:19" x14ac:dyDescent="0.25">
      <c r="R4364" s="360"/>
      <c r="S4364" s="339"/>
    </row>
    <row r="4365" spans="18:19" x14ac:dyDescent="0.25">
      <c r="R4365" s="360"/>
      <c r="S4365" s="339"/>
    </row>
    <row r="4366" spans="18:19" x14ac:dyDescent="0.25">
      <c r="R4366" s="360"/>
      <c r="S4366" s="339"/>
    </row>
    <row r="4367" spans="18:19" x14ac:dyDescent="0.25">
      <c r="R4367" s="360"/>
      <c r="S4367" s="339"/>
    </row>
    <row r="4368" spans="18:19" x14ac:dyDescent="0.25">
      <c r="R4368" s="360"/>
      <c r="S4368" s="339"/>
    </row>
    <row r="4369" spans="18:19" x14ac:dyDescent="0.25">
      <c r="R4369" s="360"/>
      <c r="S4369" s="339"/>
    </row>
    <row r="4370" spans="18:19" x14ac:dyDescent="0.25">
      <c r="R4370" s="360"/>
      <c r="S4370" s="339"/>
    </row>
    <row r="4371" spans="18:19" x14ac:dyDescent="0.25">
      <c r="R4371" s="360"/>
      <c r="S4371" s="339"/>
    </row>
    <row r="4372" spans="18:19" x14ac:dyDescent="0.25">
      <c r="R4372" s="360"/>
      <c r="S4372" s="339"/>
    </row>
    <row r="4373" spans="18:19" x14ac:dyDescent="0.25">
      <c r="R4373" s="360"/>
      <c r="S4373" s="339"/>
    </row>
    <row r="4374" spans="18:19" x14ac:dyDescent="0.25">
      <c r="R4374" s="360"/>
      <c r="S4374" s="339"/>
    </row>
    <row r="4375" spans="18:19" x14ac:dyDescent="0.25">
      <c r="R4375" s="360"/>
      <c r="S4375" s="339"/>
    </row>
    <row r="4376" spans="18:19" x14ac:dyDescent="0.25">
      <c r="R4376" s="360"/>
      <c r="S4376" s="339"/>
    </row>
    <row r="4377" spans="18:19" x14ac:dyDescent="0.25">
      <c r="R4377" s="360"/>
      <c r="S4377" s="339"/>
    </row>
    <row r="4378" spans="18:19" x14ac:dyDescent="0.25">
      <c r="R4378" s="360"/>
      <c r="S4378" s="339"/>
    </row>
    <row r="4379" spans="18:19" x14ac:dyDescent="0.25">
      <c r="R4379" s="360"/>
      <c r="S4379" s="339"/>
    </row>
    <row r="4380" spans="18:19" x14ac:dyDescent="0.25">
      <c r="R4380" s="360"/>
      <c r="S4380" s="339"/>
    </row>
    <row r="4381" spans="18:19" x14ac:dyDescent="0.25">
      <c r="R4381" s="360"/>
      <c r="S4381" s="339"/>
    </row>
    <row r="4382" spans="18:19" x14ac:dyDescent="0.25">
      <c r="R4382" s="360"/>
      <c r="S4382" s="339"/>
    </row>
    <row r="4383" spans="18:19" x14ac:dyDescent="0.25">
      <c r="R4383" s="360"/>
      <c r="S4383" s="339"/>
    </row>
    <row r="4384" spans="18:19" x14ac:dyDescent="0.25">
      <c r="R4384" s="360"/>
      <c r="S4384" s="339"/>
    </row>
    <row r="4385" spans="18:19" x14ac:dyDescent="0.25">
      <c r="R4385" s="360"/>
      <c r="S4385" s="339"/>
    </row>
    <row r="4386" spans="18:19" x14ac:dyDescent="0.25">
      <c r="R4386" s="360"/>
      <c r="S4386" s="339"/>
    </row>
    <row r="4387" spans="18:19" x14ac:dyDescent="0.25">
      <c r="R4387" s="360"/>
      <c r="S4387" s="339"/>
    </row>
    <row r="4388" spans="18:19" x14ac:dyDescent="0.25">
      <c r="R4388" s="360"/>
      <c r="S4388" s="339"/>
    </row>
    <row r="4389" spans="18:19" x14ac:dyDescent="0.25">
      <c r="R4389" s="360"/>
      <c r="S4389" s="339"/>
    </row>
    <row r="4390" spans="18:19" x14ac:dyDescent="0.25">
      <c r="R4390" s="360"/>
      <c r="S4390" s="339"/>
    </row>
    <row r="4391" spans="18:19" x14ac:dyDescent="0.25">
      <c r="R4391" s="360"/>
      <c r="S4391" s="339"/>
    </row>
    <row r="4392" spans="18:19" x14ac:dyDescent="0.25">
      <c r="R4392" s="360"/>
      <c r="S4392" s="339"/>
    </row>
    <row r="4393" spans="18:19" x14ac:dyDescent="0.25">
      <c r="R4393" s="360"/>
      <c r="S4393" s="339"/>
    </row>
    <row r="4394" spans="18:19" x14ac:dyDescent="0.25">
      <c r="R4394" s="360"/>
      <c r="S4394" s="339"/>
    </row>
    <row r="4395" spans="18:19" x14ac:dyDescent="0.25">
      <c r="R4395" s="360"/>
      <c r="S4395" s="339"/>
    </row>
    <row r="4396" spans="18:19" x14ac:dyDescent="0.25">
      <c r="R4396" s="360"/>
      <c r="S4396" s="339"/>
    </row>
    <row r="4397" spans="18:19" x14ac:dyDescent="0.25">
      <c r="R4397" s="360"/>
      <c r="S4397" s="339"/>
    </row>
    <row r="4398" spans="18:19" x14ac:dyDescent="0.25">
      <c r="R4398" s="360"/>
      <c r="S4398" s="339"/>
    </row>
    <row r="4399" spans="18:19" x14ac:dyDescent="0.25">
      <c r="R4399" s="360"/>
      <c r="S4399" s="339"/>
    </row>
    <row r="4400" spans="18:19" x14ac:dyDescent="0.25">
      <c r="R4400" s="360"/>
      <c r="S4400" s="339"/>
    </row>
    <row r="4401" spans="18:19" x14ac:dyDescent="0.25">
      <c r="R4401" s="360"/>
      <c r="S4401" s="339"/>
    </row>
    <row r="4402" spans="18:19" x14ac:dyDescent="0.25">
      <c r="R4402" s="360"/>
      <c r="S4402" s="339"/>
    </row>
    <row r="4403" spans="18:19" x14ac:dyDescent="0.25">
      <c r="R4403" s="360"/>
      <c r="S4403" s="339"/>
    </row>
    <row r="4404" spans="18:19" x14ac:dyDescent="0.25">
      <c r="R4404" s="360"/>
      <c r="S4404" s="339"/>
    </row>
    <row r="4405" spans="18:19" x14ac:dyDescent="0.25">
      <c r="R4405" s="360"/>
      <c r="S4405" s="339"/>
    </row>
    <row r="4406" spans="18:19" x14ac:dyDescent="0.25">
      <c r="R4406" s="360"/>
      <c r="S4406" s="339"/>
    </row>
    <row r="4407" spans="18:19" x14ac:dyDescent="0.25">
      <c r="R4407" s="360"/>
      <c r="S4407" s="339"/>
    </row>
    <row r="4408" spans="18:19" x14ac:dyDescent="0.25">
      <c r="R4408" s="360"/>
      <c r="S4408" s="339"/>
    </row>
    <row r="4409" spans="18:19" x14ac:dyDescent="0.25">
      <c r="R4409" s="360"/>
      <c r="S4409" s="339"/>
    </row>
    <row r="4410" spans="18:19" x14ac:dyDescent="0.25">
      <c r="R4410" s="360"/>
      <c r="S4410" s="339"/>
    </row>
    <row r="4411" spans="18:19" x14ac:dyDescent="0.25">
      <c r="R4411" s="360"/>
      <c r="S4411" s="339"/>
    </row>
    <row r="4412" spans="18:19" x14ac:dyDescent="0.25">
      <c r="R4412" s="360"/>
      <c r="S4412" s="339"/>
    </row>
    <row r="4413" spans="18:19" x14ac:dyDescent="0.25">
      <c r="R4413" s="360"/>
      <c r="S4413" s="339"/>
    </row>
    <row r="4414" spans="18:19" x14ac:dyDescent="0.25">
      <c r="R4414" s="360"/>
      <c r="S4414" s="339"/>
    </row>
    <row r="4415" spans="18:19" x14ac:dyDescent="0.25">
      <c r="R4415" s="360"/>
      <c r="S4415" s="339"/>
    </row>
    <row r="4416" spans="18:19" x14ac:dyDescent="0.25">
      <c r="R4416" s="360"/>
      <c r="S4416" s="339"/>
    </row>
    <row r="4417" spans="18:19" x14ac:dyDescent="0.25">
      <c r="R4417" s="360"/>
      <c r="S4417" s="339"/>
    </row>
    <row r="4418" spans="18:19" x14ac:dyDescent="0.25">
      <c r="R4418" s="360"/>
      <c r="S4418" s="339"/>
    </row>
    <row r="4419" spans="18:19" x14ac:dyDescent="0.25">
      <c r="R4419" s="360"/>
      <c r="S4419" s="339"/>
    </row>
    <row r="4420" spans="18:19" x14ac:dyDescent="0.25">
      <c r="R4420" s="360"/>
      <c r="S4420" s="339"/>
    </row>
    <row r="4421" spans="18:19" x14ac:dyDescent="0.25">
      <c r="R4421" s="360"/>
      <c r="S4421" s="339"/>
    </row>
    <row r="4422" spans="18:19" x14ac:dyDescent="0.25">
      <c r="R4422" s="360"/>
      <c r="S4422" s="339"/>
    </row>
    <row r="4423" spans="18:19" x14ac:dyDescent="0.25">
      <c r="R4423" s="360"/>
      <c r="S4423" s="339"/>
    </row>
    <row r="4424" spans="18:19" x14ac:dyDescent="0.25">
      <c r="R4424" s="360"/>
      <c r="S4424" s="339"/>
    </row>
    <row r="4425" spans="18:19" x14ac:dyDescent="0.25">
      <c r="R4425" s="360"/>
      <c r="S4425" s="339"/>
    </row>
    <row r="4426" spans="18:19" x14ac:dyDescent="0.25">
      <c r="R4426" s="360"/>
      <c r="S4426" s="339"/>
    </row>
    <row r="4427" spans="18:19" x14ac:dyDescent="0.25">
      <c r="R4427" s="360"/>
      <c r="S4427" s="339"/>
    </row>
    <row r="4428" spans="18:19" x14ac:dyDescent="0.25">
      <c r="R4428" s="360"/>
      <c r="S4428" s="339"/>
    </row>
    <row r="4429" spans="18:19" x14ac:dyDescent="0.25">
      <c r="R4429" s="360"/>
      <c r="S4429" s="339"/>
    </row>
    <row r="4430" spans="18:19" x14ac:dyDescent="0.25">
      <c r="R4430" s="360"/>
      <c r="S4430" s="339"/>
    </row>
    <row r="4431" spans="18:19" x14ac:dyDescent="0.25">
      <c r="R4431" s="360"/>
      <c r="S4431" s="339"/>
    </row>
    <row r="4432" spans="18:19" x14ac:dyDescent="0.25">
      <c r="R4432" s="360"/>
      <c r="S4432" s="339"/>
    </row>
    <row r="4433" spans="18:19" x14ac:dyDescent="0.25">
      <c r="R4433" s="360"/>
      <c r="S4433" s="339"/>
    </row>
    <row r="4434" spans="18:19" x14ac:dyDescent="0.25">
      <c r="R4434" s="360"/>
      <c r="S4434" s="339"/>
    </row>
    <row r="4435" spans="18:19" x14ac:dyDescent="0.25">
      <c r="R4435" s="360"/>
      <c r="S4435" s="339"/>
    </row>
    <row r="4436" spans="18:19" x14ac:dyDescent="0.25">
      <c r="R4436" s="360"/>
      <c r="S4436" s="339"/>
    </row>
    <row r="4437" spans="18:19" x14ac:dyDescent="0.25">
      <c r="R4437" s="360"/>
      <c r="S4437" s="339"/>
    </row>
    <row r="4438" spans="18:19" x14ac:dyDescent="0.25">
      <c r="R4438" s="360"/>
      <c r="S4438" s="339"/>
    </row>
    <row r="4439" spans="18:19" x14ac:dyDescent="0.25">
      <c r="R4439" s="360"/>
      <c r="S4439" s="339"/>
    </row>
    <row r="4440" spans="18:19" x14ac:dyDescent="0.25">
      <c r="R4440" s="360"/>
      <c r="S4440" s="339"/>
    </row>
    <row r="4441" spans="18:19" x14ac:dyDescent="0.25">
      <c r="R4441" s="360"/>
      <c r="S4441" s="339"/>
    </row>
    <row r="4442" spans="18:19" x14ac:dyDescent="0.25">
      <c r="R4442" s="360"/>
      <c r="S4442" s="339"/>
    </row>
    <row r="4443" spans="18:19" x14ac:dyDescent="0.25">
      <c r="R4443" s="360"/>
      <c r="S4443" s="339"/>
    </row>
    <row r="4444" spans="18:19" x14ac:dyDescent="0.25">
      <c r="R4444" s="360"/>
      <c r="S4444" s="339"/>
    </row>
    <row r="4445" spans="18:19" x14ac:dyDescent="0.25">
      <c r="R4445" s="360"/>
      <c r="S4445" s="339"/>
    </row>
    <row r="4446" spans="18:19" x14ac:dyDescent="0.25">
      <c r="R4446" s="360"/>
      <c r="S4446" s="339"/>
    </row>
    <row r="4447" spans="18:19" x14ac:dyDescent="0.25">
      <c r="R4447" s="360"/>
      <c r="S4447" s="339"/>
    </row>
    <row r="4448" spans="18:19" x14ac:dyDescent="0.25">
      <c r="R4448" s="360"/>
      <c r="S4448" s="339"/>
    </row>
    <row r="4449" spans="18:19" x14ac:dyDescent="0.25">
      <c r="R4449" s="360"/>
      <c r="S4449" s="339"/>
    </row>
    <row r="4450" spans="18:19" x14ac:dyDescent="0.25">
      <c r="R4450" s="360"/>
      <c r="S4450" s="339"/>
    </row>
    <row r="4451" spans="18:19" x14ac:dyDescent="0.25">
      <c r="R4451" s="360"/>
      <c r="S4451" s="339"/>
    </row>
    <row r="4452" spans="18:19" x14ac:dyDescent="0.25">
      <c r="R4452" s="360"/>
      <c r="S4452" s="339"/>
    </row>
    <row r="4453" spans="18:19" x14ac:dyDescent="0.25">
      <c r="R4453" s="360"/>
      <c r="S4453" s="339"/>
    </row>
    <row r="4454" spans="18:19" x14ac:dyDescent="0.25">
      <c r="R4454" s="360"/>
      <c r="S4454" s="339"/>
    </row>
    <row r="4455" spans="18:19" x14ac:dyDescent="0.25">
      <c r="R4455" s="360"/>
      <c r="S4455" s="339"/>
    </row>
    <row r="4456" spans="18:19" x14ac:dyDescent="0.25">
      <c r="R4456" s="360"/>
      <c r="S4456" s="339"/>
    </row>
    <row r="4457" spans="18:19" x14ac:dyDescent="0.25">
      <c r="R4457" s="360"/>
      <c r="S4457" s="339"/>
    </row>
    <row r="4458" spans="18:19" x14ac:dyDescent="0.25">
      <c r="R4458" s="360"/>
      <c r="S4458" s="339"/>
    </row>
    <row r="4459" spans="18:19" x14ac:dyDescent="0.25">
      <c r="R4459" s="360"/>
      <c r="S4459" s="339"/>
    </row>
    <row r="4460" spans="18:19" x14ac:dyDescent="0.25">
      <c r="R4460" s="360"/>
      <c r="S4460" s="339"/>
    </row>
    <row r="4461" spans="18:19" x14ac:dyDescent="0.25">
      <c r="R4461" s="360"/>
      <c r="S4461" s="339"/>
    </row>
    <row r="4462" spans="18:19" x14ac:dyDescent="0.25">
      <c r="R4462" s="360"/>
      <c r="S4462" s="339"/>
    </row>
    <row r="4463" spans="18:19" x14ac:dyDescent="0.25">
      <c r="R4463" s="360"/>
      <c r="S4463" s="339"/>
    </row>
    <row r="4464" spans="18:19" x14ac:dyDescent="0.25">
      <c r="R4464" s="360"/>
      <c r="S4464" s="339"/>
    </row>
    <row r="4465" spans="18:19" x14ac:dyDescent="0.25">
      <c r="R4465" s="360"/>
      <c r="S4465" s="339"/>
    </row>
    <row r="4466" spans="18:19" x14ac:dyDescent="0.25">
      <c r="R4466" s="360"/>
      <c r="S4466" s="339"/>
    </row>
    <row r="4467" spans="18:19" x14ac:dyDescent="0.25">
      <c r="R4467" s="360"/>
      <c r="S4467" s="339"/>
    </row>
    <row r="4468" spans="18:19" x14ac:dyDescent="0.25">
      <c r="R4468" s="360"/>
      <c r="S4468" s="339"/>
    </row>
    <row r="4469" spans="18:19" x14ac:dyDescent="0.25">
      <c r="R4469" s="360"/>
      <c r="S4469" s="339"/>
    </row>
    <row r="4470" spans="18:19" x14ac:dyDescent="0.25">
      <c r="R4470" s="360"/>
      <c r="S4470" s="339"/>
    </row>
    <row r="4471" spans="18:19" x14ac:dyDescent="0.25">
      <c r="R4471" s="360"/>
      <c r="S4471" s="339"/>
    </row>
    <row r="4472" spans="18:19" x14ac:dyDescent="0.25">
      <c r="R4472" s="360"/>
      <c r="S4472" s="339"/>
    </row>
    <row r="4473" spans="18:19" x14ac:dyDescent="0.25">
      <c r="R4473" s="360"/>
      <c r="S4473" s="339"/>
    </row>
    <row r="4474" spans="18:19" x14ac:dyDescent="0.25">
      <c r="R4474" s="360"/>
      <c r="S4474" s="339"/>
    </row>
    <row r="4475" spans="18:19" x14ac:dyDescent="0.25">
      <c r="R4475" s="360"/>
      <c r="S4475" s="339"/>
    </row>
    <row r="4476" spans="18:19" x14ac:dyDescent="0.25">
      <c r="R4476" s="360"/>
      <c r="S4476" s="339"/>
    </row>
    <row r="4477" spans="18:19" x14ac:dyDescent="0.25">
      <c r="R4477" s="360"/>
      <c r="S4477" s="339"/>
    </row>
    <row r="4478" spans="18:19" x14ac:dyDescent="0.25">
      <c r="R4478" s="360"/>
      <c r="S4478" s="339"/>
    </row>
    <row r="4479" spans="18:19" x14ac:dyDescent="0.25">
      <c r="R4479" s="360"/>
      <c r="S4479" s="339"/>
    </row>
    <row r="4480" spans="18:19" x14ac:dyDescent="0.25">
      <c r="R4480" s="360"/>
      <c r="S4480" s="339"/>
    </row>
    <row r="4481" spans="18:19" x14ac:dyDescent="0.25">
      <c r="R4481" s="360"/>
      <c r="S4481" s="339"/>
    </row>
    <row r="4482" spans="18:19" x14ac:dyDescent="0.25">
      <c r="R4482" s="360"/>
      <c r="S4482" s="339"/>
    </row>
    <row r="4483" spans="18:19" x14ac:dyDescent="0.25">
      <c r="R4483" s="360"/>
      <c r="S4483" s="339"/>
    </row>
    <row r="4484" spans="18:19" x14ac:dyDescent="0.25">
      <c r="R4484" s="360"/>
      <c r="S4484" s="339"/>
    </row>
    <row r="4485" spans="18:19" x14ac:dyDescent="0.25">
      <c r="R4485" s="360"/>
      <c r="S4485" s="339"/>
    </row>
    <row r="4486" spans="18:19" x14ac:dyDescent="0.25">
      <c r="R4486" s="360"/>
      <c r="S4486" s="339"/>
    </row>
    <row r="4487" spans="18:19" x14ac:dyDescent="0.25">
      <c r="R4487" s="360"/>
      <c r="S4487" s="339"/>
    </row>
    <row r="4488" spans="18:19" x14ac:dyDescent="0.25">
      <c r="R4488" s="360"/>
      <c r="S4488" s="339"/>
    </row>
    <row r="4489" spans="18:19" x14ac:dyDescent="0.25">
      <c r="R4489" s="360"/>
      <c r="S4489" s="339"/>
    </row>
    <row r="4490" spans="18:19" x14ac:dyDescent="0.25">
      <c r="R4490" s="360"/>
      <c r="S4490" s="339"/>
    </row>
    <row r="4491" spans="18:19" x14ac:dyDescent="0.25">
      <c r="R4491" s="360"/>
      <c r="S4491" s="339"/>
    </row>
    <row r="4492" spans="18:19" x14ac:dyDescent="0.25">
      <c r="R4492" s="360"/>
      <c r="S4492" s="339"/>
    </row>
    <row r="4493" spans="18:19" x14ac:dyDescent="0.25">
      <c r="R4493" s="360"/>
      <c r="S4493" s="339"/>
    </row>
    <row r="4494" spans="18:19" x14ac:dyDescent="0.25">
      <c r="R4494" s="360"/>
      <c r="S4494" s="339"/>
    </row>
    <row r="4495" spans="18:19" x14ac:dyDescent="0.25">
      <c r="R4495" s="360"/>
      <c r="S4495" s="339"/>
    </row>
    <row r="4496" spans="18:19" x14ac:dyDescent="0.25">
      <c r="R4496" s="360"/>
      <c r="S4496" s="339"/>
    </row>
    <row r="4497" spans="18:19" x14ac:dyDescent="0.25">
      <c r="R4497" s="360"/>
      <c r="S4497" s="339"/>
    </row>
    <row r="4498" spans="18:19" x14ac:dyDescent="0.25">
      <c r="R4498" s="360"/>
      <c r="S4498" s="339"/>
    </row>
    <row r="4499" spans="18:19" x14ac:dyDescent="0.25">
      <c r="R4499" s="360"/>
      <c r="S4499" s="339"/>
    </row>
    <row r="4500" spans="18:19" x14ac:dyDescent="0.25">
      <c r="R4500" s="360"/>
      <c r="S4500" s="339"/>
    </row>
    <row r="4501" spans="18:19" x14ac:dyDescent="0.25">
      <c r="R4501" s="360"/>
      <c r="S4501" s="339"/>
    </row>
    <row r="4502" spans="18:19" x14ac:dyDescent="0.25">
      <c r="R4502" s="360"/>
      <c r="S4502" s="339"/>
    </row>
    <row r="4503" spans="18:19" x14ac:dyDescent="0.25">
      <c r="R4503" s="360"/>
      <c r="S4503" s="339"/>
    </row>
    <row r="4504" spans="18:19" x14ac:dyDescent="0.25">
      <c r="R4504" s="360"/>
      <c r="S4504" s="339"/>
    </row>
    <row r="4505" spans="18:19" x14ac:dyDescent="0.25">
      <c r="R4505" s="360"/>
      <c r="S4505" s="339"/>
    </row>
    <row r="4506" spans="18:19" x14ac:dyDescent="0.25">
      <c r="R4506" s="360"/>
      <c r="S4506" s="339"/>
    </row>
    <row r="4507" spans="18:19" x14ac:dyDescent="0.25">
      <c r="R4507" s="360"/>
      <c r="S4507" s="339"/>
    </row>
    <row r="4508" spans="18:19" x14ac:dyDescent="0.25">
      <c r="R4508" s="360"/>
      <c r="S4508" s="339"/>
    </row>
    <row r="4509" spans="18:19" x14ac:dyDescent="0.25">
      <c r="R4509" s="360"/>
      <c r="S4509" s="339"/>
    </row>
    <row r="4510" spans="18:19" x14ac:dyDescent="0.25">
      <c r="R4510" s="360"/>
      <c r="S4510" s="339"/>
    </row>
    <row r="4511" spans="18:19" x14ac:dyDescent="0.25">
      <c r="R4511" s="360"/>
      <c r="S4511" s="339"/>
    </row>
    <row r="4512" spans="18:19" x14ac:dyDescent="0.25">
      <c r="R4512" s="360"/>
      <c r="S4512" s="339"/>
    </row>
    <row r="4513" spans="18:19" x14ac:dyDescent="0.25">
      <c r="R4513" s="360"/>
      <c r="S4513" s="339"/>
    </row>
    <row r="4514" spans="18:19" x14ac:dyDescent="0.25">
      <c r="R4514" s="360"/>
      <c r="S4514" s="339"/>
    </row>
    <row r="4515" spans="18:19" x14ac:dyDescent="0.25">
      <c r="R4515" s="360"/>
      <c r="S4515" s="339"/>
    </row>
    <row r="4516" spans="18:19" x14ac:dyDescent="0.25">
      <c r="R4516" s="360"/>
      <c r="S4516" s="339"/>
    </row>
    <row r="4517" spans="18:19" x14ac:dyDescent="0.25">
      <c r="R4517" s="360"/>
      <c r="S4517" s="339"/>
    </row>
    <row r="4518" spans="18:19" x14ac:dyDescent="0.25">
      <c r="R4518" s="360"/>
      <c r="S4518" s="339"/>
    </row>
    <row r="4519" spans="18:19" x14ac:dyDescent="0.25">
      <c r="R4519" s="360"/>
      <c r="S4519" s="339"/>
    </row>
    <row r="4520" spans="18:19" x14ac:dyDescent="0.25">
      <c r="R4520" s="360"/>
      <c r="S4520" s="339"/>
    </row>
    <row r="4521" spans="18:19" x14ac:dyDescent="0.25">
      <c r="R4521" s="360"/>
      <c r="S4521" s="339"/>
    </row>
    <row r="4522" spans="18:19" x14ac:dyDescent="0.25">
      <c r="R4522" s="360"/>
      <c r="S4522" s="339"/>
    </row>
    <row r="4523" spans="18:19" x14ac:dyDescent="0.25">
      <c r="R4523" s="360"/>
      <c r="S4523" s="339"/>
    </row>
    <row r="4524" spans="18:19" x14ac:dyDescent="0.25">
      <c r="R4524" s="360"/>
      <c r="S4524" s="339"/>
    </row>
    <row r="4525" spans="18:19" x14ac:dyDescent="0.25">
      <c r="R4525" s="360"/>
      <c r="S4525" s="339"/>
    </row>
    <row r="4526" spans="18:19" x14ac:dyDescent="0.25">
      <c r="R4526" s="360"/>
      <c r="S4526" s="339"/>
    </row>
    <row r="4527" spans="18:19" x14ac:dyDescent="0.25">
      <c r="R4527" s="360"/>
      <c r="S4527" s="339"/>
    </row>
    <row r="4528" spans="18:19" x14ac:dyDescent="0.25">
      <c r="R4528" s="360"/>
      <c r="S4528" s="339"/>
    </row>
    <row r="4529" spans="18:19" x14ac:dyDescent="0.25">
      <c r="R4529" s="360"/>
      <c r="S4529" s="339"/>
    </row>
    <row r="4530" spans="18:19" x14ac:dyDescent="0.25">
      <c r="R4530" s="360"/>
      <c r="S4530" s="339"/>
    </row>
    <row r="4531" spans="18:19" x14ac:dyDescent="0.25">
      <c r="R4531" s="360"/>
      <c r="S4531" s="339"/>
    </row>
    <row r="4532" spans="18:19" x14ac:dyDescent="0.25">
      <c r="R4532" s="360"/>
      <c r="S4532" s="339"/>
    </row>
    <row r="4533" spans="18:19" x14ac:dyDescent="0.25">
      <c r="R4533" s="360"/>
      <c r="S4533" s="339"/>
    </row>
    <row r="4534" spans="18:19" x14ac:dyDescent="0.25">
      <c r="R4534" s="360"/>
      <c r="S4534" s="339"/>
    </row>
    <row r="4535" spans="18:19" x14ac:dyDescent="0.25">
      <c r="R4535" s="360"/>
      <c r="S4535" s="339"/>
    </row>
    <row r="4536" spans="18:19" x14ac:dyDescent="0.25">
      <c r="R4536" s="360"/>
      <c r="S4536" s="339"/>
    </row>
    <row r="4537" spans="18:19" x14ac:dyDescent="0.25">
      <c r="R4537" s="360"/>
      <c r="S4537" s="339"/>
    </row>
    <row r="4538" spans="18:19" x14ac:dyDescent="0.25">
      <c r="R4538" s="360"/>
      <c r="S4538" s="339"/>
    </row>
    <row r="4539" spans="18:19" x14ac:dyDescent="0.25">
      <c r="R4539" s="360"/>
      <c r="S4539" s="339"/>
    </row>
    <row r="4540" spans="18:19" x14ac:dyDescent="0.25">
      <c r="R4540" s="360"/>
      <c r="S4540" s="339"/>
    </row>
    <row r="4541" spans="18:19" x14ac:dyDescent="0.25">
      <c r="R4541" s="360"/>
      <c r="S4541" s="339"/>
    </row>
    <row r="4542" spans="18:19" x14ac:dyDescent="0.25">
      <c r="R4542" s="360"/>
      <c r="S4542" s="339"/>
    </row>
    <row r="4543" spans="18:19" x14ac:dyDescent="0.25">
      <c r="R4543" s="360"/>
      <c r="S4543" s="339"/>
    </row>
    <row r="4544" spans="18:19" x14ac:dyDescent="0.25">
      <c r="R4544" s="360"/>
      <c r="S4544" s="339"/>
    </row>
    <row r="4545" spans="18:19" x14ac:dyDescent="0.25">
      <c r="R4545" s="360"/>
      <c r="S4545" s="339"/>
    </row>
    <row r="4546" spans="18:19" x14ac:dyDescent="0.25">
      <c r="R4546" s="360"/>
      <c r="S4546" s="339"/>
    </row>
    <row r="4547" spans="18:19" x14ac:dyDescent="0.25">
      <c r="R4547" s="360"/>
      <c r="S4547" s="339"/>
    </row>
    <row r="4548" spans="18:19" x14ac:dyDescent="0.25">
      <c r="R4548" s="360"/>
      <c r="S4548" s="339"/>
    </row>
    <row r="4549" spans="18:19" x14ac:dyDescent="0.25">
      <c r="R4549" s="360"/>
      <c r="S4549" s="339"/>
    </row>
    <row r="4550" spans="18:19" x14ac:dyDescent="0.25">
      <c r="R4550" s="360"/>
      <c r="S4550" s="339"/>
    </row>
    <row r="4551" spans="18:19" x14ac:dyDescent="0.25">
      <c r="R4551" s="360"/>
      <c r="S4551" s="339"/>
    </row>
    <row r="4552" spans="18:19" x14ac:dyDescent="0.25">
      <c r="R4552" s="360"/>
      <c r="S4552" s="339"/>
    </row>
    <row r="4553" spans="18:19" x14ac:dyDescent="0.25">
      <c r="R4553" s="360"/>
      <c r="S4553" s="339"/>
    </row>
    <row r="4554" spans="18:19" x14ac:dyDescent="0.25">
      <c r="R4554" s="360"/>
      <c r="S4554" s="339"/>
    </row>
    <row r="4555" spans="18:19" x14ac:dyDescent="0.25">
      <c r="R4555" s="360"/>
      <c r="S4555" s="339"/>
    </row>
    <row r="4556" spans="18:19" x14ac:dyDescent="0.25">
      <c r="R4556" s="360"/>
      <c r="S4556" s="339"/>
    </row>
    <row r="4557" spans="18:19" x14ac:dyDescent="0.25">
      <c r="R4557" s="360"/>
      <c r="S4557" s="339"/>
    </row>
    <row r="4558" spans="18:19" x14ac:dyDescent="0.25">
      <c r="R4558" s="360"/>
      <c r="S4558" s="339"/>
    </row>
    <row r="4559" spans="18:19" x14ac:dyDescent="0.25">
      <c r="R4559" s="360"/>
      <c r="S4559" s="339"/>
    </row>
    <row r="4560" spans="18:19" x14ac:dyDescent="0.25">
      <c r="R4560" s="360"/>
      <c r="S4560" s="339"/>
    </row>
    <row r="4561" spans="18:19" x14ac:dyDescent="0.25">
      <c r="R4561" s="360"/>
      <c r="S4561" s="339"/>
    </row>
    <row r="4562" spans="18:19" x14ac:dyDescent="0.25">
      <c r="R4562" s="360"/>
      <c r="S4562" s="339"/>
    </row>
    <row r="4563" spans="18:19" x14ac:dyDescent="0.25">
      <c r="R4563" s="360"/>
      <c r="S4563" s="339"/>
    </row>
    <row r="4564" spans="18:19" x14ac:dyDescent="0.25">
      <c r="R4564" s="360"/>
      <c r="S4564" s="339"/>
    </row>
    <row r="4565" spans="18:19" x14ac:dyDescent="0.25">
      <c r="R4565" s="360"/>
      <c r="S4565" s="339"/>
    </row>
    <row r="4566" spans="18:19" x14ac:dyDescent="0.25">
      <c r="R4566" s="360"/>
      <c r="S4566" s="339"/>
    </row>
    <row r="4567" spans="18:19" x14ac:dyDescent="0.25">
      <c r="R4567" s="360"/>
      <c r="S4567" s="339"/>
    </row>
    <row r="4568" spans="18:19" x14ac:dyDescent="0.25">
      <c r="R4568" s="360"/>
      <c r="S4568" s="339"/>
    </row>
    <row r="4569" spans="18:19" x14ac:dyDescent="0.25">
      <c r="R4569" s="360"/>
      <c r="S4569" s="339"/>
    </row>
    <row r="4570" spans="18:19" x14ac:dyDescent="0.25">
      <c r="R4570" s="360"/>
      <c r="S4570" s="339"/>
    </row>
    <row r="4571" spans="18:19" x14ac:dyDescent="0.25">
      <c r="R4571" s="360"/>
      <c r="S4571" s="339"/>
    </row>
    <row r="4572" spans="18:19" x14ac:dyDescent="0.25">
      <c r="R4572" s="360"/>
      <c r="S4572" s="339"/>
    </row>
    <row r="4573" spans="18:19" x14ac:dyDescent="0.25">
      <c r="R4573" s="360"/>
      <c r="S4573" s="339"/>
    </row>
    <row r="4574" spans="18:19" x14ac:dyDescent="0.25">
      <c r="R4574" s="360"/>
      <c r="S4574" s="339"/>
    </row>
    <row r="4575" spans="18:19" x14ac:dyDescent="0.25">
      <c r="R4575" s="360"/>
      <c r="S4575" s="339"/>
    </row>
    <row r="4576" spans="18:19" x14ac:dyDescent="0.25">
      <c r="R4576" s="360"/>
      <c r="S4576" s="339"/>
    </row>
    <row r="4577" spans="18:19" x14ac:dyDescent="0.25">
      <c r="R4577" s="360"/>
      <c r="S4577" s="339"/>
    </row>
    <row r="4578" spans="18:19" x14ac:dyDescent="0.25">
      <c r="R4578" s="360"/>
      <c r="S4578" s="339"/>
    </row>
    <row r="4579" spans="18:19" x14ac:dyDescent="0.25">
      <c r="R4579" s="360"/>
      <c r="S4579" s="339"/>
    </row>
    <row r="4580" spans="18:19" x14ac:dyDescent="0.25">
      <c r="R4580" s="360"/>
      <c r="S4580" s="339"/>
    </row>
    <row r="4581" spans="18:19" x14ac:dyDescent="0.25">
      <c r="R4581" s="360"/>
      <c r="S4581" s="339"/>
    </row>
    <row r="4582" spans="18:19" x14ac:dyDescent="0.25">
      <c r="R4582" s="360"/>
      <c r="S4582" s="339"/>
    </row>
    <row r="4583" spans="18:19" x14ac:dyDescent="0.25">
      <c r="R4583" s="360"/>
      <c r="S4583" s="339"/>
    </row>
    <row r="4584" spans="18:19" x14ac:dyDescent="0.25">
      <c r="R4584" s="360"/>
      <c r="S4584" s="339"/>
    </row>
    <row r="4585" spans="18:19" x14ac:dyDescent="0.25">
      <c r="R4585" s="360"/>
      <c r="S4585" s="339"/>
    </row>
    <row r="4586" spans="18:19" x14ac:dyDescent="0.25">
      <c r="R4586" s="360"/>
      <c r="S4586" s="339"/>
    </row>
    <row r="4587" spans="18:19" x14ac:dyDescent="0.25">
      <c r="R4587" s="360"/>
      <c r="S4587" s="339"/>
    </row>
    <row r="4588" spans="18:19" x14ac:dyDescent="0.25">
      <c r="R4588" s="360"/>
      <c r="S4588" s="339"/>
    </row>
    <row r="4589" spans="18:19" x14ac:dyDescent="0.25">
      <c r="R4589" s="360"/>
      <c r="S4589" s="339"/>
    </row>
    <row r="4590" spans="18:19" x14ac:dyDescent="0.25">
      <c r="R4590" s="360"/>
      <c r="S4590" s="339"/>
    </row>
    <row r="4591" spans="18:19" x14ac:dyDescent="0.25">
      <c r="R4591" s="360"/>
      <c r="S4591" s="339"/>
    </row>
    <row r="4592" spans="18:19" x14ac:dyDescent="0.25">
      <c r="R4592" s="360"/>
      <c r="S4592" s="339"/>
    </row>
    <row r="4593" spans="18:19" x14ac:dyDescent="0.25">
      <c r="R4593" s="360"/>
      <c r="S4593" s="339"/>
    </row>
    <row r="4594" spans="18:19" x14ac:dyDescent="0.25">
      <c r="R4594" s="360"/>
      <c r="S4594" s="339"/>
    </row>
    <row r="4595" spans="18:19" x14ac:dyDescent="0.25">
      <c r="R4595" s="360"/>
      <c r="S4595" s="339"/>
    </row>
    <row r="4596" spans="18:19" x14ac:dyDescent="0.25">
      <c r="R4596" s="360"/>
      <c r="S4596" s="339"/>
    </row>
    <row r="4597" spans="18:19" x14ac:dyDescent="0.25">
      <c r="R4597" s="360"/>
      <c r="S4597" s="339"/>
    </row>
    <row r="4598" spans="18:19" x14ac:dyDescent="0.25">
      <c r="R4598" s="360"/>
      <c r="S4598" s="339"/>
    </row>
    <row r="4599" spans="18:19" x14ac:dyDescent="0.25">
      <c r="R4599" s="360"/>
      <c r="S4599" s="339"/>
    </row>
    <row r="4600" spans="18:19" x14ac:dyDescent="0.25">
      <c r="R4600" s="360"/>
      <c r="S4600" s="339"/>
    </row>
    <row r="4601" spans="18:19" x14ac:dyDescent="0.25">
      <c r="R4601" s="360"/>
      <c r="S4601" s="339"/>
    </row>
    <row r="4602" spans="18:19" x14ac:dyDescent="0.25">
      <c r="R4602" s="360"/>
      <c r="S4602" s="339"/>
    </row>
    <row r="4603" spans="18:19" x14ac:dyDescent="0.25">
      <c r="R4603" s="360"/>
      <c r="S4603" s="339"/>
    </row>
    <row r="4604" spans="18:19" x14ac:dyDescent="0.25">
      <c r="R4604" s="360"/>
      <c r="S4604" s="339"/>
    </row>
    <row r="4605" spans="18:19" x14ac:dyDescent="0.25">
      <c r="R4605" s="360"/>
      <c r="S4605" s="339"/>
    </row>
    <row r="4606" spans="18:19" x14ac:dyDescent="0.25">
      <c r="R4606" s="360"/>
      <c r="S4606" s="339"/>
    </row>
    <row r="4607" spans="18:19" x14ac:dyDescent="0.25">
      <c r="R4607" s="360"/>
      <c r="S4607" s="339"/>
    </row>
    <row r="4608" spans="18:19" x14ac:dyDescent="0.25">
      <c r="R4608" s="360"/>
      <c r="S4608" s="339"/>
    </row>
    <row r="4609" spans="18:19" x14ac:dyDescent="0.25">
      <c r="R4609" s="360"/>
      <c r="S4609" s="339"/>
    </row>
    <row r="4610" spans="18:19" x14ac:dyDescent="0.25">
      <c r="R4610" s="360"/>
      <c r="S4610" s="339"/>
    </row>
    <row r="4611" spans="18:19" x14ac:dyDescent="0.25">
      <c r="R4611" s="360"/>
      <c r="S4611" s="339"/>
    </row>
    <row r="4612" spans="18:19" x14ac:dyDescent="0.25">
      <c r="R4612" s="360"/>
      <c r="S4612" s="339"/>
    </row>
    <row r="4613" spans="18:19" x14ac:dyDescent="0.25">
      <c r="R4613" s="360"/>
      <c r="S4613" s="339"/>
    </row>
    <row r="4614" spans="18:19" x14ac:dyDescent="0.25">
      <c r="R4614" s="360"/>
      <c r="S4614" s="339"/>
    </row>
    <row r="4615" spans="18:19" x14ac:dyDescent="0.25">
      <c r="R4615" s="360"/>
      <c r="S4615" s="339"/>
    </row>
    <row r="4616" spans="18:19" x14ac:dyDescent="0.25">
      <c r="R4616" s="360"/>
      <c r="S4616" s="339"/>
    </row>
    <row r="4617" spans="18:19" x14ac:dyDescent="0.25">
      <c r="R4617" s="360"/>
      <c r="S4617" s="339"/>
    </row>
    <row r="4618" spans="18:19" x14ac:dyDescent="0.25">
      <c r="R4618" s="360"/>
      <c r="S4618" s="339"/>
    </row>
    <row r="4619" spans="18:19" x14ac:dyDescent="0.25">
      <c r="R4619" s="360"/>
      <c r="S4619" s="339"/>
    </row>
    <row r="4620" spans="18:19" x14ac:dyDescent="0.25">
      <c r="R4620" s="360"/>
      <c r="S4620" s="339"/>
    </row>
    <row r="4621" spans="18:19" x14ac:dyDescent="0.25">
      <c r="R4621" s="360"/>
      <c r="S4621" s="339"/>
    </row>
    <row r="4622" spans="18:19" x14ac:dyDescent="0.25">
      <c r="R4622" s="360"/>
      <c r="S4622" s="339"/>
    </row>
    <row r="4623" spans="18:19" x14ac:dyDescent="0.25">
      <c r="R4623" s="360"/>
      <c r="S4623" s="339"/>
    </row>
    <row r="4624" spans="18:19" x14ac:dyDescent="0.25">
      <c r="R4624" s="360"/>
      <c r="S4624" s="339"/>
    </row>
    <row r="4625" spans="18:19" x14ac:dyDescent="0.25">
      <c r="R4625" s="360"/>
      <c r="S4625" s="339"/>
    </row>
    <row r="4626" spans="18:19" x14ac:dyDescent="0.25">
      <c r="R4626" s="360"/>
      <c r="S4626" s="339"/>
    </row>
    <row r="4627" spans="18:19" x14ac:dyDescent="0.25">
      <c r="R4627" s="360"/>
      <c r="S4627" s="339"/>
    </row>
    <row r="4628" spans="18:19" x14ac:dyDescent="0.25">
      <c r="R4628" s="360"/>
      <c r="S4628" s="339"/>
    </row>
    <row r="4629" spans="18:19" x14ac:dyDescent="0.25">
      <c r="R4629" s="360"/>
      <c r="S4629" s="339"/>
    </row>
    <row r="4630" spans="18:19" x14ac:dyDescent="0.25">
      <c r="R4630" s="360"/>
      <c r="S4630" s="339"/>
    </row>
    <row r="4631" spans="18:19" x14ac:dyDescent="0.25">
      <c r="R4631" s="360"/>
      <c r="S4631" s="339"/>
    </row>
    <row r="4632" spans="18:19" x14ac:dyDescent="0.25">
      <c r="R4632" s="360"/>
      <c r="S4632" s="339"/>
    </row>
    <row r="4633" spans="18:19" x14ac:dyDescent="0.25">
      <c r="R4633" s="360"/>
      <c r="S4633" s="339"/>
    </row>
    <row r="4634" spans="18:19" x14ac:dyDescent="0.25">
      <c r="R4634" s="360"/>
      <c r="S4634" s="339"/>
    </row>
    <row r="4635" spans="18:19" x14ac:dyDescent="0.25">
      <c r="R4635" s="360"/>
      <c r="S4635" s="339"/>
    </row>
    <row r="4636" spans="18:19" x14ac:dyDescent="0.25">
      <c r="R4636" s="360"/>
      <c r="S4636" s="339"/>
    </row>
    <row r="4637" spans="18:19" x14ac:dyDescent="0.25">
      <c r="R4637" s="360"/>
      <c r="S4637" s="339"/>
    </row>
    <row r="4638" spans="18:19" x14ac:dyDescent="0.25">
      <c r="R4638" s="360"/>
      <c r="S4638" s="339"/>
    </row>
    <row r="4639" spans="18:19" x14ac:dyDescent="0.25">
      <c r="R4639" s="360"/>
      <c r="S4639" s="339"/>
    </row>
    <row r="4640" spans="18:19" x14ac:dyDescent="0.25">
      <c r="R4640" s="360"/>
      <c r="S4640" s="339"/>
    </row>
    <row r="4641" spans="18:19" x14ac:dyDescent="0.25">
      <c r="R4641" s="360"/>
      <c r="S4641" s="339"/>
    </row>
    <row r="4642" spans="18:19" x14ac:dyDescent="0.25">
      <c r="R4642" s="360"/>
      <c r="S4642" s="339"/>
    </row>
    <row r="4643" spans="18:19" x14ac:dyDescent="0.25">
      <c r="R4643" s="360"/>
      <c r="S4643" s="339"/>
    </row>
    <row r="4644" spans="18:19" x14ac:dyDescent="0.25">
      <c r="R4644" s="360"/>
      <c r="S4644" s="339"/>
    </row>
    <row r="4645" spans="18:19" x14ac:dyDescent="0.25">
      <c r="R4645" s="360"/>
      <c r="S4645" s="339"/>
    </row>
    <row r="4646" spans="18:19" x14ac:dyDescent="0.25">
      <c r="R4646" s="360"/>
      <c r="S4646" s="339"/>
    </row>
    <row r="4647" spans="18:19" x14ac:dyDescent="0.25">
      <c r="R4647" s="360"/>
      <c r="S4647" s="339"/>
    </row>
    <row r="4648" spans="18:19" x14ac:dyDescent="0.25">
      <c r="R4648" s="360"/>
      <c r="S4648" s="339"/>
    </row>
    <row r="4649" spans="18:19" x14ac:dyDescent="0.25">
      <c r="R4649" s="360"/>
      <c r="S4649" s="339"/>
    </row>
    <row r="4650" spans="18:19" x14ac:dyDescent="0.25">
      <c r="R4650" s="360"/>
      <c r="S4650" s="339"/>
    </row>
    <row r="4651" spans="18:19" x14ac:dyDescent="0.25">
      <c r="R4651" s="360"/>
      <c r="S4651" s="339"/>
    </row>
    <row r="4652" spans="18:19" x14ac:dyDescent="0.25">
      <c r="R4652" s="360"/>
      <c r="S4652" s="339"/>
    </row>
    <row r="4653" spans="18:19" x14ac:dyDescent="0.25">
      <c r="R4653" s="360"/>
      <c r="S4653" s="339"/>
    </row>
    <row r="4654" spans="18:19" x14ac:dyDescent="0.25">
      <c r="R4654" s="360"/>
      <c r="S4654" s="339"/>
    </row>
    <row r="4655" spans="18:19" x14ac:dyDescent="0.25">
      <c r="R4655" s="360"/>
      <c r="S4655" s="339"/>
    </row>
    <row r="4656" spans="18:19" x14ac:dyDescent="0.25">
      <c r="R4656" s="360"/>
      <c r="S4656" s="339"/>
    </row>
    <row r="4657" spans="18:19" x14ac:dyDescent="0.25">
      <c r="R4657" s="360"/>
      <c r="S4657" s="339"/>
    </row>
    <row r="4658" spans="18:19" x14ac:dyDescent="0.25">
      <c r="R4658" s="360"/>
      <c r="S4658" s="339"/>
    </row>
    <row r="4659" spans="18:19" x14ac:dyDescent="0.25">
      <c r="R4659" s="360"/>
      <c r="S4659" s="339"/>
    </row>
    <row r="4660" spans="18:19" x14ac:dyDescent="0.25">
      <c r="R4660" s="360"/>
      <c r="S4660" s="339"/>
    </row>
    <row r="4661" spans="18:19" x14ac:dyDescent="0.25">
      <c r="R4661" s="360"/>
      <c r="S4661" s="339"/>
    </row>
    <row r="4662" spans="18:19" x14ac:dyDescent="0.25">
      <c r="R4662" s="360"/>
      <c r="S4662" s="339"/>
    </row>
    <row r="4663" spans="18:19" x14ac:dyDescent="0.25">
      <c r="R4663" s="360"/>
      <c r="S4663" s="339"/>
    </row>
    <row r="4664" spans="18:19" x14ac:dyDescent="0.25">
      <c r="R4664" s="360"/>
      <c r="S4664" s="339"/>
    </row>
    <row r="4665" spans="18:19" x14ac:dyDescent="0.25">
      <c r="R4665" s="360"/>
      <c r="S4665" s="339"/>
    </row>
    <row r="4666" spans="18:19" x14ac:dyDescent="0.25">
      <c r="R4666" s="360"/>
      <c r="S4666" s="339"/>
    </row>
    <row r="4667" spans="18:19" x14ac:dyDescent="0.25">
      <c r="R4667" s="360"/>
      <c r="S4667" s="339"/>
    </row>
    <row r="4668" spans="18:19" x14ac:dyDescent="0.25">
      <c r="R4668" s="360"/>
      <c r="S4668" s="339"/>
    </row>
    <row r="4669" spans="18:19" x14ac:dyDescent="0.25">
      <c r="R4669" s="360"/>
      <c r="S4669" s="339"/>
    </row>
    <row r="4670" spans="18:19" x14ac:dyDescent="0.25">
      <c r="R4670" s="360"/>
      <c r="S4670" s="339"/>
    </row>
    <row r="4671" spans="18:19" x14ac:dyDescent="0.25">
      <c r="R4671" s="360"/>
      <c r="S4671" s="339"/>
    </row>
    <row r="4672" spans="18:19" x14ac:dyDescent="0.25">
      <c r="R4672" s="360"/>
      <c r="S4672" s="339"/>
    </row>
    <row r="4673" spans="18:19" x14ac:dyDescent="0.25">
      <c r="R4673" s="360"/>
      <c r="S4673" s="339"/>
    </row>
    <row r="4674" spans="18:19" x14ac:dyDescent="0.25">
      <c r="R4674" s="360"/>
      <c r="S4674" s="339"/>
    </row>
    <row r="4675" spans="18:19" x14ac:dyDescent="0.25">
      <c r="R4675" s="360"/>
      <c r="S4675" s="339"/>
    </row>
    <row r="4676" spans="18:19" x14ac:dyDescent="0.25">
      <c r="R4676" s="360"/>
      <c r="S4676" s="339"/>
    </row>
    <row r="4677" spans="18:19" x14ac:dyDescent="0.25">
      <c r="R4677" s="360"/>
      <c r="S4677" s="339"/>
    </row>
    <row r="4678" spans="18:19" x14ac:dyDescent="0.25">
      <c r="R4678" s="360"/>
      <c r="S4678" s="339"/>
    </row>
    <row r="4679" spans="18:19" x14ac:dyDescent="0.25">
      <c r="R4679" s="360"/>
      <c r="S4679" s="339"/>
    </row>
    <row r="4680" spans="18:19" x14ac:dyDescent="0.25">
      <c r="R4680" s="360"/>
      <c r="S4680" s="339"/>
    </row>
    <row r="4681" spans="18:19" x14ac:dyDescent="0.25">
      <c r="R4681" s="360"/>
      <c r="S4681" s="339"/>
    </row>
    <row r="4682" spans="18:19" x14ac:dyDescent="0.25">
      <c r="R4682" s="360"/>
      <c r="S4682" s="339"/>
    </row>
    <row r="4683" spans="18:19" x14ac:dyDescent="0.25">
      <c r="R4683" s="360"/>
      <c r="S4683" s="339"/>
    </row>
    <row r="4684" spans="18:19" x14ac:dyDescent="0.25">
      <c r="R4684" s="360"/>
      <c r="S4684" s="339"/>
    </row>
    <row r="4685" spans="18:19" x14ac:dyDescent="0.25">
      <c r="R4685" s="360"/>
      <c r="S4685" s="339"/>
    </row>
    <row r="4686" spans="18:19" x14ac:dyDescent="0.25">
      <c r="R4686" s="360"/>
      <c r="S4686" s="339"/>
    </row>
    <row r="4687" spans="18:19" x14ac:dyDescent="0.25">
      <c r="R4687" s="360"/>
      <c r="S4687" s="339"/>
    </row>
    <row r="4688" spans="18:19" x14ac:dyDescent="0.25">
      <c r="R4688" s="360"/>
      <c r="S4688" s="339"/>
    </row>
    <row r="4689" spans="18:19" x14ac:dyDescent="0.25">
      <c r="R4689" s="360"/>
      <c r="S4689" s="339"/>
    </row>
    <row r="4690" spans="18:19" x14ac:dyDescent="0.25">
      <c r="R4690" s="360"/>
      <c r="S4690" s="339"/>
    </row>
    <row r="4691" spans="18:19" x14ac:dyDescent="0.25">
      <c r="R4691" s="360"/>
      <c r="S4691" s="339"/>
    </row>
    <row r="4692" spans="18:19" x14ac:dyDescent="0.25">
      <c r="R4692" s="360"/>
      <c r="S4692" s="339"/>
    </row>
    <row r="4693" spans="18:19" x14ac:dyDescent="0.25">
      <c r="R4693" s="360"/>
      <c r="S4693" s="339"/>
    </row>
    <row r="4694" spans="18:19" x14ac:dyDescent="0.25">
      <c r="R4694" s="360"/>
      <c r="S4694" s="339"/>
    </row>
    <row r="4695" spans="18:19" x14ac:dyDescent="0.25">
      <c r="R4695" s="360"/>
      <c r="S4695" s="339"/>
    </row>
    <row r="4696" spans="18:19" x14ac:dyDescent="0.25">
      <c r="R4696" s="360"/>
      <c r="S4696" s="339"/>
    </row>
    <row r="4697" spans="18:19" x14ac:dyDescent="0.25">
      <c r="R4697" s="360"/>
      <c r="S4697" s="339"/>
    </row>
    <row r="4698" spans="18:19" x14ac:dyDescent="0.25">
      <c r="R4698" s="360"/>
      <c r="S4698" s="339"/>
    </row>
    <row r="4699" spans="18:19" x14ac:dyDescent="0.25">
      <c r="R4699" s="360"/>
      <c r="S4699" s="339"/>
    </row>
    <row r="4700" spans="18:19" x14ac:dyDescent="0.25">
      <c r="R4700" s="360"/>
      <c r="S4700" s="339"/>
    </row>
    <row r="4701" spans="18:19" x14ac:dyDescent="0.25">
      <c r="R4701" s="360"/>
      <c r="S4701" s="339"/>
    </row>
    <row r="4702" spans="18:19" x14ac:dyDescent="0.25">
      <c r="R4702" s="360"/>
      <c r="S4702" s="339"/>
    </row>
    <row r="4703" spans="18:19" x14ac:dyDescent="0.25">
      <c r="R4703" s="360"/>
      <c r="S4703" s="339"/>
    </row>
    <row r="4704" spans="18:19" x14ac:dyDescent="0.25">
      <c r="R4704" s="360"/>
      <c r="S4704" s="339"/>
    </row>
    <row r="4705" spans="18:19" x14ac:dyDescent="0.25">
      <c r="R4705" s="360"/>
      <c r="S4705" s="339"/>
    </row>
    <row r="4706" spans="18:19" x14ac:dyDescent="0.25">
      <c r="R4706" s="360"/>
      <c r="S4706" s="339"/>
    </row>
    <row r="4707" spans="18:19" x14ac:dyDescent="0.25">
      <c r="R4707" s="360"/>
      <c r="S4707" s="339"/>
    </row>
    <row r="4708" spans="18:19" x14ac:dyDescent="0.25">
      <c r="R4708" s="360"/>
      <c r="S4708" s="339"/>
    </row>
    <row r="4709" spans="18:19" x14ac:dyDescent="0.25">
      <c r="R4709" s="360"/>
      <c r="S4709" s="339"/>
    </row>
    <row r="4710" spans="18:19" x14ac:dyDescent="0.25">
      <c r="R4710" s="360"/>
      <c r="S4710" s="339"/>
    </row>
    <row r="4711" spans="18:19" x14ac:dyDescent="0.25">
      <c r="R4711" s="360"/>
      <c r="S4711" s="339"/>
    </row>
    <row r="4712" spans="18:19" x14ac:dyDescent="0.25">
      <c r="R4712" s="360"/>
      <c r="S4712" s="339"/>
    </row>
    <row r="4713" spans="18:19" x14ac:dyDescent="0.25">
      <c r="R4713" s="360"/>
      <c r="S4713" s="339"/>
    </row>
    <row r="4714" spans="18:19" x14ac:dyDescent="0.25">
      <c r="R4714" s="360"/>
      <c r="S4714" s="339"/>
    </row>
    <row r="4715" spans="18:19" x14ac:dyDescent="0.25">
      <c r="R4715" s="360"/>
      <c r="S4715" s="339"/>
    </row>
    <row r="4716" spans="18:19" x14ac:dyDescent="0.25">
      <c r="R4716" s="360"/>
      <c r="S4716" s="339"/>
    </row>
    <row r="4717" spans="18:19" x14ac:dyDescent="0.25">
      <c r="R4717" s="360"/>
      <c r="S4717" s="339"/>
    </row>
    <row r="4718" spans="18:19" x14ac:dyDescent="0.25">
      <c r="R4718" s="360"/>
      <c r="S4718" s="339"/>
    </row>
    <row r="4719" spans="18:19" x14ac:dyDescent="0.25">
      <c r="R4719" s="360"/>
      <c r="S4719" s="339"/>
    </row>
    <row r="4720" spans="18:19" x14ac:dyDescent="0.25">
      <c r="R4720" s="360"/>
      <c r="S4720" s="339"/>
    </row>
    <row r="4721" spans="18:19" x14ac:dyDescent="0.25">
      <c r="R4721" s="360"/>
      <c r="S4721" s="339"/>
    </row>
    <row r="4722" spans="18:19" x14ac:dyDescent="0.25">
      <c r="R4722" s="360"/>
      <c r="S4722" s="339"/>
    </row>
    <row r="4723" spans="18:19" x14ac:dyDescent="0.25">
      <c r="R4723" s="360"/>
      <c r="S4723" s="339"/>
    </row>
    <row r="4724" spans="18:19" x14ac:dyDescent="0.25">
      <c r="R4724" s="360"/>
      <c r="S4724" s="339"/>
    </row>
    <row r="4725" spans="18:19" x14ac:dyDescent="0.25">
      <c r="R4725" s="360"/>
      <c r="S4725" s="339"/>
    </row>
    <row r="4726" spans="18:19" x14ac:dyDescent="0.25">
      <c r="R4726" s="360"/>
      <c r="S4726" s="339"/>
    </row>
    <row r="4727" spans="18:19" x14ac:dyDescent="0.25">
      <c r="R4727" s="360"/>
      <c r="S4727" s="339"/>
    </row>
    <row r="4728" spans="18:19" x14ac:dyDescent="0.25">
      <c r="R4728" s="360"/>
      <c r="S4728" s="339"/>
    </row>
    <row r="4729" spans="18:19" x14ac:dyDescent="0.25">
      <c r="R4729" s="360"/>
      <c r="S4729" s="339"/>
    </row>
    <row r="4730" spans="18:19" x14ac:dyDescent="0.25">
      <c r="R4730" s="360"/>
      <c r="S4730" s="339"/>
    </row>
    <row r="4731" spans="18:19" x14ac:dyDescent="0.25">
      <c r="R4731" s="360"/>
      <c r="S4731" s="339"/>
    </row>
    <row r="4732" spans="18:19" x14ac:dyDescent="0.25">
      <c r="R4732" s="360"/>
      <c r="S4732" s="339"/>
    </row>
    <row r="4733" spans="18:19" x14ac:dyDescent="0.25">
      <c r="R4733" s="360"/>
      <c r="S4733" s="339"/>
    </row>
    <row r="4734" spans="18:19" x14ac:dyDescent="0.25">
      <c r="R4734" s="360"/>
      <c r="S4734" s="339"/>
    </row>
    <row r="4735" spans="18:19" x14ac:dyDescent="0.25">
      <c r="R4735" s="360"/>
      <c r="S4735" s="339"/>
    </row>
    <row r="4736" spans="18:19" x14ac:dyDescent="0.25">
      <c r="R4736" s="360"/>
      <c r="S4736" s="339"/>
    </row>
    <row r="4737" spans="18:19" x14ac:dyDescent="0.25">
      <c r="R4737" s="360"/>
      <c r="S4737" s="339"/>
    </row>
    <row r="4738" spans="18:19" x14ac:dyDescent="0.25">
      <c r="R4738" s="360"/>
      <c r="S4738" s="339"/>
    </row>
    <row r="4739" spans="18:19" x14ac:dyDescent="0.25">
      <c r="R4739" s="360"/>
      <c r="S4739" s="339"/>
    </row>
    <row r="4740" spans="18:19" x14ac:dyDescent="0.25">
      <c r="R4740" s="360"/>
      <c r="S4740" s="339"/>
    </row>
    <row r="4741" spans="18:19" x14ac:dyDescent="0.25">
      <c r="R4741" s="360"/>
      <c r="S4741" s="339"/>
    </row>
    <row r="4742" spans="18:19" x14ac:dyDescent="0.25">
      <c r="R4742" s="360"/>
      <c r="S4742" s="339"/>
    </row>
    <row r="4743" spans="18:19" x14ac:dyDescent="0.25">
      <c r="R4743" s="360"/>
      <c r="S4743" s="339"/>
    </row>
    <row r="4744" spans="18:19" x14ac:dyDescent="0.25">
      <c r="R4744" s="360"/>
      <c r="S4744" s="339"/>
    </row>
    <row r="4745" spans="18:19" x14ac:dyDescent="0.25">
      <c r="R4745" s="360"/>
      <c r="S4745" s="339"/>
    </row>
    <row r="4746" spans="18:19" x14ac:dyDescent="0.25">
      <c r="R4746" s="360"/>
      <c r="S4746" s="339"/>
    </row>
    <row r="4747" spans="18:19" x14ac:dyDescent="0.25">
      <c r="R4747" s="360"/>
      <c r="S4747" s="339"/>
    </row>
    <row r="4748" spans="18:19" x14ac:dyDescent="0.25">
      <c r="R4748" s="360"/>
      <c r="S4748" s="339"/>
    </row>
    <row r="4749" spans="18:19" x14ac:dyDescent="0.25">
      <c r="R4749" s="360"/>
      <c r="S4749" s="339"/>
    </row>
    <row r="4750" spans="18:19" x14ac:dyDescent="0.25">
      <c r="R4750" s="360"/>
      <c r="S4750" s="339"/>
    </row>
    <row r="4751" spans="18:19" x14ac:dyDescent="0.25">
      <c r="R4751" s="360"/>
      <c r="S4751" s="339"/>
    </row>
    <row r="4752" spans="18:19" x14ac:dyDescent="0.25">
      <c r="R4752" s="360"/>
      <c r="S4752" s="339"/>
    </row>
    <row r="4753" spans="18:19" x14ac:dyDescent="0.25">
      <c r="R4753" s="360"/>
      <c r="S4753" s="339"/>
    </row>
    <row r="4754" spans="18:19" x14ac:dyDescent="0.25">
      <c r="R4754" s="360"/>
      <c r="S4754" s="339"/>
    </row>
    <row r="4755" spans="18:19" x14ac:dyDescent="0.25">
      <c r="R4755" s="360"/>
      <c r="S4755" s="339"/>
    </row>
    <row r="4756" spans="18:19" x14ac:dyDescent="0.25">
      <c r="R4756" s="360"/>
      <c r="S4756" s="339"/>
    </row>
    <row r="4757" spans="18:19" x14ac:dyDescent="0.25">
      <c r="R4757" s="360"/>
      <c r="S4757" s="339"/>
    </row>
    <row r="4758" spans="18:19" x14ac:dyDescent="0.25">
      <c r="R4758" s="360"/>
      <c r="S4758" s="339"/>
    </row>
    <row r="4759" spans="18:19" x14ac:dyDescent="0.25">
      <c r="R4759" s="360"/>
      <c r="S4759" s="339"/>
    </row>
    <row r="4760" spans="18:19" x14ac:dyDescent="0.25">
      <c r="R4760" s="360"/>
      <c r="S4760" s="339"/>
    </row>
    <row r="4761" spans="18:19" x14ac:dyDescent="0.25">
      <c r="R4761" s="360"/>
      <c r="S4761" s="339"/>
    </row>
    <row r="4762" spans="18:19" x14ac:dyDescent="0.25">
      <c r="R4762" s="360"/>
      <c r="S4762" s="339"/>
    </row>
    <row r="4763" spans="18:19" x14ac:dyDescent="0.25">
      <c r="R4763" s="360"/>
      <c r="S4763" s="339"/>
    </row>
    <row r="4764" spans="18:19" x14ac:dyDescent="0.25">
      <c r="R4764" s="360"/>
      <c r="S4764" s="339"/>
    </row>
    <row r="4765" spans="18:19" x14ac:dyDescent="0.25">
      <c r="R4765" s="360"/>
      <c r="S4765" s="339"/>
    </row>
    <row r="4766" spans="18:19" x14ac:dyDescent="0.25">
      <c r="R4766" s="360"/>
      <c r="S4766" s="339"/>
    </row>
    <row r="4767" spans="18:19" x14ac:dyDescent="0.25">
      <c r="R4767" s="360"/>
      <c r="S4767" s="339"/>
    </row>
    <row r="4768" spans="18:19" x14ac:dyDescent="0.25">
      <c r="R4768" s="360"/>
      <c r="S4768" s="339"/>
    </row>
    <row r="4769" spans="18:19" x14ac:dyDescent="0.25">
      <c r="R4769" s="360"/>
      <c r="S4769" s="339"/>
    </row>
    <row r="4770" spans="18:19" x14ac:dyDescent="0.25">
      <c r="R4770" s="360"/>
      <c r="S4770" s="339"/>
    </row>
    <row r="4771" spans="18:19" x14ac:dyDescent="0.25">
      <c r="R4771" s="360"/>
      <c r="S4771" s="339"/>
    </row>
    <row r="4772" spans="18:19" x14ac:dyDescent="0.25">
      <c r="R4772" s="360"/>
      <c r="S4772" s="339"/>
    </row>
    <row r="4773" spans="18:19" x14ac:dyDescent="0.25">
      <c r="R4773" s="360"/>
      <c r="S4773" s="339"/>
    </row>
    <row r="4774" spans="18:19" x14ac:dyDescent="0.25">
      <c r="R4774" s="360"/>
      <c r="S4774" s="339"/>
    </row>
    <row r="4775" spans="18:19" x14ac:dyDescent="0.25">
      <c r="R4775" s="360"/>
      <c r="S4775" s="339"/>
    </row>
    <row r="4776" spans="18:19" x14ac:dyDescent="0.25">
      <c r="R4776" s="360"/>
      <c r="S4776" s="339"/>
    </row>
    <row r="4777" spans="18:19" x14ac:dyDescent="0.25">
      <c r="R4777" s="360"/>
      <c r="S4777" s="339"/>
    </row>
    <row r="4778" spans="18:19" x14ac:dyDescent="0.25">
      <c r="R4778" s="360"/>
      <c r="S4778" s="339"/>
    </row>
    <row r="4779" spans="18:19" x14ac:dyDescent="0.25">
      <c r="R4779" s="360"/>
      <c r="S4779" s="339"/>
    </row>
    <row r="4780" spans="18:19" x14ac:dyDescent="0.25">
      <c r="R4780" s="360"/>
      <c r="S4780" s="339"/>
    </row>
    <row r="4781" spans="18:19" x14ac:dyDescent="0.25">
      <c r="R4781" s="360"/>
      <c r="S4781" s="339"/>
    </row>
    <row r="4782" spans="18:19" x14ac:dyDescent="0.25">
      <c r="R4782" s="360"/>
      <c r="S4782" s="339"/>
    </row>
    <row r="4783" spans="18:19" x14ac:dyDescent="0.25">
      <c r="R4783" s="360"/>
      <c r="S4783" s="339"/>
    </row>
    <row r="4784" spans="18:19" x14ac:dyDescent="0.25">
      <c r="R4784" s="360"/>
      <c r="S4784" s="339"/>
    </row>
    <row r="4785" spans="18:19" x14ac:dyDescent="0.25">
      <c r="R4785" s="360"/>
      <c r="S4785" s="339"/>
    </row>
    <row r="4786" spans="18:19" x14ac:dyDescent="0.25">
      <c r="R4786" s="360"/>
      <c r="S4786" s="339"/>
    </row>
    <row r="4787" spans="18:19" x14ac:dyDescent="0.25">
      <c r="R4787" s="360"/>
      <c r="S4787" s="339"/>
    </row>
    <row r="4788" spans="18:19" x14ac:dyDescent="0.25">
      <c r="R4788" s="360"/>
      <c r="S4788" s="339"/>
    </row>
    <row r="4789" spans="18:19" x14ac:dyDescent="0.25">
      <c r="R4789" s="360"/>
      <c r="S4789" s="339"/>
    </row>
    <row r="4790" spans="18:19" x14ac:dyDescent="0.25">
      <c r="R4790" s="360"/>
      <c r="S4790" s="339"/>
    </row>
    <row r="4791" spans="18:19" x14ac:dyDescent="0.25">
      <c r="R4791" s="360"/>
      <c r="S4791" s="339"/>
    </row>
    <row r="4792" spans="18:19" x14ac:dyDescent="0.25">
      <c r="R4792" s="360"/>
      <c r="S4792" s="339"/>
    </row>
    <row r="4793" spans="18:19" x14ac:dyDescent="0.25">
      <c r="R4793" s="360"/>
      <c r="S4793" s="339"/>
    </row>
    <row r="4794" spans="18:19" x14ac:dyDescent="0.25">
      <c r="R4794" s="360"/>
      <c r="S4794" s="339"/>
    </row>
    <row r="4795" spans="18:19" x14ac:dyDescent="0.25">
      <c r="R4795" s="360"/>
      <c r="S4795" s="339"/>
    </row>
    <row r="4796" spans="18:19" x14ac:dyDescent="0.25">
      <c r="R4796" s="360"/>
      <c r="S4796" s="339"/>
    </row>
    <row r="4797" spans="18:19" x14ac:dyDescent="0.25">
      <c r="R4797" s="360"/>
      <c r="S4797" s="339"/>
    </row>
    <row r="4798" spans="18:19" x14ac:dyDescent="0.25">
      <c r="R4798" s="360"/>
      <c r="S4798" s="339"/>
    </row>
    <row r="4799" spans="18:19" x14ac:dyDescent="0.25">
      <c r="R4799" s="360"/>
      <c r="S4799" s="339"/>
    </row>
    <row r="4800" spans="18:19" x14ac:dyDescent="0.25">
      <c r="R4800" s="360"/>
      <c r="S4800" s="339"/>
    </row>
    <row r="4801" spans="18:19" x14ac:dyDescent="0.25">
      <c r="R4801" s="360"/>
      <c r="S4801" s="339"/>
    </row>
    <row r="4802" spans="18:19" x14ac:dyDescent="0.25">
      <c r="R4802" s="360"/>
      <c r="S4802" s="339"/>
    </row>
    <row r="4803" spans="18:19" x14ac:dyDescent="0.25">
      <c r="R4803" s="360"/>
      <c r="S4803" s="339"/>
    </row>
    <row r="4804" spans="18:19" x14ac:dyDescent="0.25">
      <c r="R4804" s="360"/>
      <c r="S4804" s="339"/>
    </row>
    <row r="4805" spans="18:19" x14ac:dyDescent="0.25">
      <c r="R4805" s="360"/>
      <c r="S4805" s="339"/>
    </row>
    <row r="4806" spans="18:19" x14ac:dyDescent="0.25">
      <c r="R4806" s="360"/>
      <c r="S4806" s="339"/>
    </row>
    <row r="4807" spans="18:19" x14ac:dyDescent="0.25">
      <c r="R4807" s="360"/>
      <c r="S4807" s="339"/>
    </row>
    <row r="4808" spans="18:19" x14ac:dyDescent="0.25">
      <c r="R4808" s="360"/>
      <c r="S4808" s="339"/>
    </row>
    <row r="4809" spans="18:19" x14ac:dyDescent="0.25">
      <c r="R4809" s="360"/>
      <c r="S4809" s="339"/>
    </row>
    <row r="4810" spans="18:19" x14ac:dyDescent="0.25">
      <c r="R4810" s="360"/>
      <c r="S4810" s="339"/>
    </row>
    <row r="4811" spans="18:19" x14ac:dyDescent="0.25">
      <c r="R4811" s="360"/>
      <c r="S4811" s="339"/>
    </row>
    <row r="4812" spans="18:19" x14ac:dyDescent="0.25">
      <c r="R4812" s="360"/>
      <c r="S4812" s="339"/>
    </row>
    <row r="4813" spans="18:19" x14ac:dyDescent="0.25">
      <c r="R4813" s="360"/>
      <c r="S4813" s="339"/>
    </row>
    <row r="4814" spans="18:19" x14ac:dyDescent="0.25">
      <c r="R4814" s="360"/>
      <c r="S4814" s="339"/>
    </row>
    <row r="4815" spans="18:19" x14ac:dyDescent="0.25">
      <c r="R4815" s="360"/>
      <c r="S4815" s="339"/>
    </row>
    <row r="4816" spans="18:19" x14ac:dyDescent="0.25">
      <c r="R4816" s="360"/>
      <c r="S4816" s="339"/>
    </row>
    <row r="4817" spans="18:19" x14ac:dyDescent="0.25">
      <c r="R4817" s="360"/>
      <c r="S4817" s="339"/>
    </row>
    <row r="4818" spans="18:19" x14ac:dyDescent="0.25">
      <c r="R4818" s="360"/>
      <c r="S4818" s="339"/>
    </row>
    <row r="4819" spans="18:19" x14ac:dyDescent="0.25">
      <c r="R4819" s="360"/>
      <c r="S4819" s="339"/>
    </row>
    <row r="4820" spans="18:19" x14ac:dyDescent="0.25">
      <c r="R4820" s="360"/>
      <c r="S4820" s="339"/>
    </row>
    <row r="4821" spans="18:19" x14ac:dyDescent="0.25">
      <c r="R4821" s="360"/>
      <c r="S4821" s="339"/>
    </row>
    <row r="4822" spans="18:19" x14ac:dyDescent="0.25">
      <c r="R4822" s="360"/>
      <c r="S4822" s="339"/>
    </row>
    <row r="4823" spans="18:19" x14ac:dyDescent="0.25">
      <c r="R4823" s="360"/>
      <c r="S4823" s="339"/>
    </row>
    <row r="4824" spans="18:19" x14ac:dyDescent="0.25">
      <c r="R4824" s="360"/>
      <c r="S4824" s="339"/>
    </row>
    <row r="4825" spans="18:19" x14ac:dyDescent="0.25">
      <c r="R4825" s="360"/>
      <c r="S4825" s="339"/>
    </row>
    <row r="4826" spans="18:19" x14ac:dyDescent="0.25">
      <c r="R4826" s="360"/>
      <c r="S4826" s="339"/>
    </row>
    <row r="4827" spans="18:19" x14ac:dyDescent="0.25">
      <c r="R4827" s="360"/>
      <c r="S4827" s="339"/>
    </row>
    <row r="4828" spans="18:19" x14ac:dyDescent="0.25">
      <c r="R4828" s="360"/>
      <c r="S4828" s="339"/>
    </row>
    <row r="4829" spans="18:19" x14ac:dyDescent="0.25">
      <c r="R4829" s="360"/>
      <c r="S4829" s="339"/>
    </row>
    <row r="4830" spans="18:19" x14ac:dyDescent="0.25">
      <c r="R4830" s="360"/>
      <c r="S4830" s="339"/>
    </row>
    <row r="4831" spans="18:19" x14ac:dyDescent="0.25">
      <c r="R4831" s="360"/>
      <c r="S4831" s="339"/>
    </row>
    <row r="4832" spans="18:19" x14ac:dyDescent="0.25">
      <c r="R4832" s="360"/>
      <c r="S4832" s="339"/>
    </row>
    <row r="4833" spans="18:19" x14ac:dyDescent="0.25">
      <c r="R4833" s="360"/>
      <c r="S4833" s="339"/>
    </row>
    <row r="4834" spans="18:19" x14ac:dyDescent="0.25">
      <c r="R4834" s="360"/>
      <c r="S4834" s="339"/>
    </row>
    <row r="4835" spans="18:19" x14ac:dyDescent="0.25">
      <c r="R4835" s="360"/>
      <c r="S4835" s="339"/>
    </row>
    <row r="4836" spans="18:19" x14ac:dyDescent="0.25">
      <c r="R4836" s="360"/>
      <c r="S4836" s="339"/>
    </row>
    <row r="4837" spans="18:19" x14ac:dyDescent="0.25">
      <c r="R4837" s="360"/>
      <c r="S4837" s="339"/>
    </row>
    <row r="4838" spans="18:19" x14ac:dyDescent="0.25">
      <c r="R4838" s="360"/>
      <c r="S4838" s="339"/>
    </row>
    <row r="4839" spans="18:19" x14ac:dyDescent="0.25">
      <c r="R4839" s="360"/>
      <c r="S4839" s="339"/>
    </row>
    <row r="4841" spans="18:19" x14ac:dyDescent="0.25">
      <c r="R4841" s="370"/>
      <c r="S4841" s="340"/>
    </row>
    <row r="4842" spans="18:19" x14ac:dyDescent="0.25">
      <c r="R4842" s="360"/>
      <c r="S4842" s="339"/>
    </row>
    <row r="4843" spans="18:19" x14ac:dyDescent="0.25">
      <c r="R4843" s="360"/>
      <c r="S4843" s="339"/>
    </row>
    <row r="4844" spans="18:19" x14ac:dyDescent="0.25">
      <c r="R4844" s="360"/>
      <c r="S4844" s="339"/>
    </row>
    <row r="4845" spans="18:19" x14ac:dyDescent="0.25">
      <c r="R4845" s="360"/>
      <c r="S4845" s="339"/>
    </row>
    <row r="4846" spans="18:19" x14ac:dyDescent="0.25">
      <c r="R4846" s="360"/>
      <c r="S4846" s="339"/>
    </row>
    <row r="4847" spans="18:19" x14ac:dyDescent="0.25">
      <c r="R4847" s="360"/>
      <c r="S4847" s="339"/>
    </row>
    <row r="4848" spans="18:19" x14ac:dyDescent="0.25">
      <c r="R4848" s="360"/>
      <c r="S4848" s="339"/>
    </row>
    <row r="4849" spans="18:19" x14ac:dyDescent="0.25">
      <c r="R4849" s="360"/>
      <c r="S4849" s="339"/>
    </row>
    <row r="4850" spans="18:19" x14ac:dyDescent="0.25">
      <c r="R4850" s="360"/>
      <c r="S4850" s="339"/>
    </row>
    <row r="4851" spans="18:19" x14ac:dyDescent="0.25">
      <c r="R4851" s="360"/>
      <c r="S4851" s="339"/>
    </row>
    <row r="4852" spans="18:19" x14ac:dyDescent="0.25">
      <c r="R4852" s="360"/>
      <c r="S4852" s="339"/>
    </row>
    <row r="4853" spans="18:19" x14ac:dyDescent="0.25">
      <c r="R4853" s="360"/>
      <c r="S4853" s="339"/>
    </row>
    <row r="4854" spans="18:19" x14ac:dyDescent="0.25">
      <c r="R4854" s="360"/>
      <c r="S4854" s="339"/>
    </row>
    <row r="4855" spans="18:19" x14ac:dyDescent="0.25">
      <c r="R4855" s="360"/>
      <c r="S4855" s="339"/>
    </row>
    <row r="4856" spans="18:19" x14ac:dyDescent="0.25">
      <c r="R4856" s="360"/>
      <c r="S4856" s="339"/>
    </row>
    <row r="4857" spans="18:19" x14ac:dyDescent="0.25">
      <c r="R4857" s="360"/>
      <c r="S4857" s="339"/>
    </row>
    <row r="4858" spans="18:19" x14ac:dyDescent="0.25">
      <c r="R4858" s="360"/>
      <c r="S4858" s="339"/>
    </row>
    <row r="4859" spans="18:19" x14ac:dyDescent="0.25">
      <c r="R4859" s="360"/>
      <c r="S4859" s="339"/>
    </row>
    <row r="4860" spans="18:19" x14ac:dyDescent="0.25">
      <c r="R4860" s="360"/>
      <c r="S4860" s="339"/>
    </row>
    <row r="4861" spans="18:19" x14ac:dyDescent="0.25">
      <c r="R4861" s="360"/>
      <c r="S4861" s="339"/>
    </row>
    <row r="4862" spans="18:19" x14ac:dyDescent="0.25">
      <c r="R4862" s="360"/>
      <c r="S4862" s="339"/>
    </row>
    <row r="4863" spans="18:19" x14ac:dyDescent="0.25">
      <c r="R4863" s="360"/>
      <c r="S4863" s="339"/>
    </row>
    <row r="4864" spans="18:19" x14ac:dyDescent="0.25">
      <c r="R4864" s="360"/>
      <c r="S4864" s="339"/>
    </row>
    <row r="4865" spans="18:19" x14ac:dyDescent="0.25">
      <c r="R4865" s="360"/>
      <c r="S4865" s="339"/>
    </row>
    <row r="4866" spans="18:19" x14ac:dyDescent="0.25">
      <c r="R4866" s="360"/>
      <c r="S4866" s="339"/>
    </row>
    <row r="4867" spans="18:19" x14ac:dyDescent="0.25">
      <c r="R4867" s="360"/>
      <c r="S4867" s="339"/>
    </row>
    <row r="4868" spans="18:19" x14ac:dyDescent="0.25">
      <c r="R4868" s="360"/>
      <c r="S4868" s="339"/>
    </row>
    <row r="4869" spans="18:19" x14ac:dyDescent="0.25">
      <c r="R4869" s="360"/>
      <c r="S4869" s="339"/>
    </row>
    <row r="4870" spans="18:19" x14ac:dyDescent="0.25">
      <c r="R4870" s="360"/>
      <c r="S4870" s="339"/>
    </row>
    <row r="4871" spans="18:19" x14ac:dyDescent="0.25">
      <c r="R4871" s="360"/>
      <c r="S4871" s="339"/>
    </row>
    <row r="4872" spans="18:19" x14ac:dyDescent="0.25">
      <c r="R4872" s="360"/>
      <c r="S4872" s="339"/>
    </row>
    <row r="4873" spans="18:19" x14ac:dyDescent="0.25">
      <c r="R4873" s="360"/>
      <c r="S4873" s="339"/>
    </row>
    <row r="4874" spans="18:19" x14ac:dyDescent="0.25">
      <c r="R4874" s="360"/>
      <c r="S4874" s="339"/>
    </row>
    <row r="4875" spans="18:19" x14ac:dyDescent="0.25">
      <c r="R4875" s="360"/>
      <c r="S4875" s="339"/>
    </row>
    <row r="4876" spans="18:19" x14ac:dyDescent="0.25">
      <c r="R4876" s="360"/>
      <c r="S4876" s="339"/>
    </row>
    <row r="4877" spans="18:19" x14ac:dyDescent="0.25">
      <c r="R4877" s="360"/>
      <c r="S4877" s="339"/>
    </row>
    <row r="4878" spans="18:19" x14ac:dyDescent="0.25">
      <c r="R4878" s="360"/>
      <c r="S4878" s="339"/>
    </row>
    <row r="4879" spans="18:19" x14ac:dyDescent="0.25">
      <c r="R4879" s="360"/>
      <c r="S4879" s="339"/>
    </row>
    <row r="4880" spans="18:19" x14ac:dyDescent="0.25">
      <c r="R4880" s="360"/>
      <c r="S4880" s="339"/>
    </row>
    <row r="4881" spans="18:19" x14ac:dyDescent="0.25">
      <c r="R4881" s="360"/>
      <c r="S4881" s="339"/>
    </row>
    <row r="4882" spans="18:19" x14ac:dyDescent="0.25">
      <c r="R4882" s="360"/>
      <c r="S4882" s="339"/>
    </row>
    <row r="4883" spans="18:19" x14ac:dyDescent="0.25">
      <c r="R4883" s="360"/>
      <c r="S4883" s="339"/>
    </row>
    <row r="4884" spans="18:19" x14ac:dyDescent="0.25">
      <c r="R4884" s="360"/>
      <c r="S4884" s="339"/>
    </row>
    <row r="4885" spans="18:19" x14ac:dyDescent="0.25">
      <c r="R4885" s="360"/>
      <c r="S4885" s="339"/>
    </row>
    <row r="4886" spans="18:19" x14ac:dyDescent="0.25">
      <c r="R4886" s="360"/>
      <c r="S4886" s="339"/>
    </row>
    <row r="4887" spans="18:19" x14ac:dyDescent="0.25">
      <c r="R4887" s="360"/>
      <c r="S4887" s="339"/>
    </row>
    <row r="4888" spans="18:19" x14ac:dyDescent="0.25">
      <c r="R4888" s="360"/>
      <c r="S4888" s="339"/>
    </row>
    <row r="4889" spans="18:19" x14ac:dyDescent="0.25">
      <c r="R4889" s="360"/>
      <c r="S4889" s="339"/>
    </row>
    <row r="4890" spans="18:19" x14ac:dyDescent="0.25">
      <c r="R4890" s="360"/>
      <c r="S4890" s="339"/>
    </row>
    <row r="4891" spans="18:19" x14ac:dyDescent="0.25">
      <c r="R4891" s="360"/>
      <c r="S4891" s="339"/>
    </row>
    <row r="4892" spans="18:19" x14ac:dyDescent="0.25">
      <c r="R4892" s="360"/>
      <c r="S4892" s="339"/>
    </row>
    <row r="4893" spans="18:19" x14ac:dyDescent="0.25">
      <c r="R4893" s="360"/>
      <c r="S4893" s="339"/>
    </row>
    <row r="4894" spans="18:19" x14ac:dyDescent="0.25">
      <c r="R4894" s="360"/>
      <c r="S4894" s="339"/>
    </row>
    <row r="4895" spans="18:19" x14ac:dyDescent="0.25">
      <c r="R4895" s="360"/>
      <c r="S4895" s="339"/>
    </row>
    <row r="4896" spans="18:19" x14ac:dyDescent="0.25">
      <c r="R4896" s="360"/>
      <c r="S4896" s="339"/>
    </row>
    <row r="4897" spans="18:19" x14ac:dyDescent="0.25">
      <c r="R4897" s="360"/>
      <c r="S4897" s="339"/>
    </row>
    <row r="4898" spans="18:19" x14ac:dyDescent="0.25">
      <c r="R4898" s="360"/>
      <c r="S4898" s="339"/>
    </row>
    <row r="4899" spans="18:19" x14ac:dyDescent="0.25">
      <c r="R4899" s="360"/>
      <c r="S4899" s="339"/>
    </row>
    <row r="4900" spans="18:19" x14ac:dyDescent="0.25">
      <c r="R4900" s="360"/>
      <c r="S4900" s="339"/>
    </row>
    <row r="4901" spans="18:19" x14ac:dyDescent="0.25">
      <c r="R4901" s="360"/>
      <c r="S4901" s="339"/>
    </row>
    <row r="4902" spans="18:19" x14ac:dyDescent="0.25">
      <c r="R4902" s="360"/>
      <c r="S4902" s="339"/>
    </row>
    <row r="4903" spans="18:19" x14ac:dyDescent="0.25">
      <c r="R4903" s="360"/>
      <c r="S4903" s="339"/>
    </row>
    <row r="4904" spans="18:19" x14ac:dyDescent="0.25">
      <c r="R4904" s="360"/>
      <c r="S4904" s="339"/>
    </row>
    <row r="4905" spans="18:19" x14ac:dyDescent="0.25">
      <c r="R4905" s="360"/>
      <c r="S4905" s="339"/>
    </row>
    <row r="4906" spans="18:19" x14ac:dyDescent="0.25">
      <c r="R4906" s="360"/>
      <c r="S4906" s="339"/>
    </row>
    <row r="4907" spans="18:19" x14ac:dyDescent="0.25">
      <c r="R4907" s="360"/>
      <c r="S4907" s="339"/>
    </row>
    <row r="4908" spans="18:19" x14ac:dyDescent="0.25">
      <c r="R4908" s="360"/>
      <c r="S4908" s="339"/>
    </row>
    <row r="4909" spans="18:19" x14ac:dyDescent="0.25">
      <c r="R4909" s="360"/>
      <c r="S4909" s="339"/>
    </row>
    <row r="4910" spans="18:19" x14ac:dyDescent="0.25">
      <c r="R4910" s="360"/>
      <c r="S4910" s="339"/>
    </row>
    <row r="4911" spans="18:19" x14ac:dyDescent="0.25">
      <c r="R4911" s="360"/>
      <c r="S4911" s="339"/>
    </row>
    <row r="4912" spans="18:19" x14ac:dyDescent="0.25">
      <c r="R4912" s="360"/>
      <c r="S4912" s="339"/>
    </row>
    <row r="4913" spans="18:19" x14ac:dyDescent="0.25">
      <c r="R4913" s="360"/>
      <c r="S4913" s="339"/>
    </row>
    <row r="4914" spans="18:19" x14ac:dyDescent="0.25">
      <c r="R4914" s="360"/>
      <c r="S4914" s="339"/>
    </row>
    <row r="4915" spans="18:19" x14ac:dyDescent="0.25">
      <c r="R4915" s="360"/>
      <c r="S4915" s="339"/>
    </row>
    <row r="4916" spans="18:19" x14ac:dyDescent="0.25">
      <c r="R4916" s="360"/>
      <c r="S4916" s="339"/>
    </row>
    <row r="4917" spans="18:19" x14ac:dyDescent="0.25">
      <c r="R4917" s="360"/>
      <c r="S4917" s="339"/>
    </row>
    <row r="4918" spans="18:19" x14ac:dyDescent="0.25">
      <c r="R4918" s="360"/>
      <c r="S4918" s="339"/>
    </row>
    <row r="4919" spans="18:19" x14ac:dyDescent="0.25">
      <c r="R4919" s="360"/>
      <c r="S4919" s="339"/>
    </row>
    <row r="4920" spans="18:19" x14ac:dyDescent="0.25">
      <c r="R4920" s="360"/>
      <c r="S4920" s="339"/>
    </row>
    <row r="4921" spans="18:19" x14ac:dyDescent="0.25">
      <c r="R4921" s="360"/>
      <c r="S4921" s="339"/>
    </row>
    <row r="4922" spans="18:19" x14ac:dyDescent="0.25">
      <c r="R4922" s="360"/>
      <c r="S4922" s="339"/>
    </row>
    <row r="4923" spans="18:19" x14ac:dyDescent="0.25">
      <c r="R4923" s="360"/>
      <c r="S4923" s="339"/>
    </row>
    <row r="4924" spans="18:19" x14ac:dyDescent="0.25">
      <c r="R4924" s="360"/>
      <c r="S4924" s="339"/>
    </row>
    <row r="4925" spans="18:19" x14ac:dyDescent="0.25">
      <c r="R4925" s="360"/>
      <c r="S4925" s="339"/>
    </row>
    <row r="4926" spans="18:19" x14ac:dyDescent="0.25">
      <c r="R4926" s="360"/>
      <c r="S4926" s="339"/>
    </row>
    <row r="4927" spans="18:19" x14ac:dyDescent="0.25">
      <c r="R4927" s="360"/>
      <c r="S4927" s="339"/>
    </row>
    <row r="4928" spans="18:19" x14ac:dyDescent="0.25">
      <c r="R4928" s="360"/>
      <c r="S4928" s="339"/>
    </row>
    <row r="4929" spans="18:19" x14ac:dyDescent="0.25">
      <c r="R4929" s="360"/>
      <c r="S4929" s="339"/>
    </row>
    <row r="4930" spans="18:19" x14ac:dyDescent="0.25">
      <c r="R4930" s="360"/>
      <c r="S4930" s="339"/>
    </row>
    <row r="4931" spans="18:19" x14ac:dyDescent="0.25">
      <c r="R4931" s="360"/>
      <c r="S4931" s="339"/>
    </row>
    <row r="4932" spans="18:19" x14ac:dyDescent="0.25">
      <c r="R4932" s="360"/>
      <c r="S4932" s="339"/>
    </row>
    <row r="4933" spans="18:19" x14ac:dyDescent="0.25">
      <c r="R4933" s="360"/>
      <c r="S4933" s="339"/>
    </row>
    <row r="4934" spans="18:19" x14ac:dyDescent="0.25">
      <c r="R4934" s="360"/>
      <c r="S4934" s="339"/>
    </row>
    <row r="4935" spans="18:19" x14ac:dyDescent="0.25">
      <c r="R4935" s="360"/>
      <c r="S4935" s="339"/>
    </row>
    <row r="4936" spans="18:19" x14ac:dyDescent="0.25">
      <c r="R4936" s="360"/>
      <c r="S4936" s="339"/>
    </row>
    <row r="4937" spans="18:19" x14ac:dyDescent="0.25">
      <c r="R4937" s="360"/>
      <c r="S4937" s="339"/>
    </row>
    <row r="4938" spans="18:19" x14ac:dyDescent="0.25">
      <c r="R4938" s="360"/>
      <c r="S4938" s="339"/>
    </row>
    <row r="4939" spans="18:19" x14ac:dyDescent="0.25">
      <c r="R4939" s="360"/>
      <c r="S4939" s="339"/>
    </row>
    <row r="4940" spans="18:19" x14ac:dyDescent="0.25">
      <c r="R4940" s="360"/>
      <c r="S4940" s="339"/>
    </row>
    <row r="4941" spans="18:19" x14ac:dyDescent="0.25">
      <c r="R4941" s="360"/>
      <c r="S4941" s="339"/>
    </row>
    <row r="4942" spans="18:19" x14ac:dyDescent="0.25">
      <c r="R4942" s="360"/>
      <c r="S4942" s="339"/>
    </row>
    <row r="4943" spans="18:19" x14ac:dyDescent="0.25">
      <c r="R4943" s="360"/>
      <c r="S4943" s="339"/>
    </row>
    <row r="4944" spans="18:19" x14ac:dyDescent="0.25">
      <c r="R4944" s="360"/>
      <c r="S4944" s="339"/>
    </row>
    <row r="4945" spans="18:19" x14ac:dyDescent="0.25">
      <c r="R4945" s="360"/>
      <c r="S4945" s="339"/>
    </row>
    <row r="4946" spans="18:19" x14ac:dyDescent="0.25">
      <c r="R4946" s="360"/>
      <c r="S4946" s="339"/>
    </row>
    <row r="4947" spans="18:19" x14ac:dyDescent="0.25">
      <c r="R4947" s="360"/>
      <c r="S4947" s="339"/>
    </row>
    <row r="4948" spans="18:19" x14ac:dyDescent="0.25">
      <c r="R4948" s="360"/>
      <c r="S4948" s="339"/>
    </row>
    <row r="4949" spans="18:19" x14ac:dyDescent="0.25">
      <c r="R4949" s="360"/>
      <c r="S4949" s="339"/>
    </row>
    <row r="4950" spans="18:19" x14ac:dyDescent="0.25">
      <c r="R4950" s="360"/>
      <c r="S4950" s="339"/>
    </row>
    <row r="4951" spans="18:19" x14ac:dyDescent="0.25">
      <c r="R4951" s="360"/>
      <c r="S4951" s="339"/>
    </row>
    <row r="4952" spans="18:19" x14ac:dyDescent="0.25">
      <c r="R4952" s="360"/>
      <c r="S4952" s="339"/>
    </row>
    <row r="4953" spans="18:19" x14ac:dyDescent="0.25">
      <c r="R4953" s="360"/>
      <c r="S4953" s="339"/>
    </row>
    <row r="4954" spans="18:19" x14ac:dyDescent="0.25">
      <c r="R4954" s="360"/>
      <c r="S4954" s="339"/>
    </row>
    <row r="4955" spans="18:19" x14ac:dyDescent="0.25">
      <c r="R4955" s="360"/>
      <c r="S4955" s="339"/>
    </row>
    <row r="4956" spans="18:19" x14ac:dyDescent="0.25">
      <c r="R4956" s="360"/>
      <c r="S4956" s="339"/>
    </row>
    <row r="4957" spans="18:19" x14ac:dyDescent="0.25">
      <c r="R4957" s="360"/>
      <c r="S4957" s="339"/>
    </row>
    <row r="4958" spans="18:19" x14ac:dyDescent="0.25">
      <c r="R4958" s="360"/>
      <c r="S4958" s="339"/>
    </row>
    <row r="4959" spans="18:19" x14ac:dyDescent="0.25">
      <c r="R4959" s="360"/>
      <c r="S4959" s="339"/>
    </row>
    <row r="4960" spans="18:19" x14ac:dyDescent="0.25">
      <c r="R4960" s="360"/>
      <c r="S4960" s="339"/>
    </row>
    <row r="4961" spans="18:19" x14ac:dyDescent="0.25">
      <c r="R4961" s="360"/>
      <c r="S4961" s="339"/>
    </row>
    <row r="4962" spans="18:19" x14ac:dyDescent="0.25">
      <c r="R4962" s="360"/>
      <c r="S4962" s="339"/>
    </row>
    <row r="4963" spans="18:19" x14ac:dyDescent="0.25">
      <c r="R4963" s="360"/>
      <c r="S4963" s="339"/>
    </row>
    <row r="4964" spans="18:19" x14ac:dyDescent="0.25">
      <c r="R4964" s="360"/>
      <c r="S4964" s="339"/>
    </row>
    <row r="4965" spans="18:19" x14ac:dyDescent="0.25">
      <c r="R4965" s="360"/>
      <c r="S4965" s="339"/>
    </row>
    <row r="4966" spans="18:19" x14ac:dyDescent="0.25">
      <c r="R4966" s="360"/>
      <c r="S4966" s="339"/>
    </row>
    <row r="4967" spans="18:19" x14ac:dyDescent="0.25">
      <c r="R4967" s="360"/>
      <c r="S4967" s="339"/>
    </row>
    <row r="4968" spans="18:19" x14ac:dyDescent="0.25">
      <c r="R4968" s="360"/>
      <c r="S4968" s="339"/>
    </row>
    <row r="4969" spans="18:19" x14ac:dyDescent="0.25">
      <c r="R4969" s="360"/>
      <c r="S4969" s="339"/>
    </row>
    <row r="4970" spans="18:19" x14ac:dyDescent="0.25">
      <c r="R4970" s="360"/>
      <c r="S4970" s="339"/>
    </row>
    <row r="4971" spans="18:19" x14ac:dyDescent="0.25">
      <c r="R4971" s="360"/>
      <c r="S4971" s="339"/>
    </row>
    <row r="4972" spans="18:19" x14ac:dyDescent="0.25">
      <c r="R4972" s="360"/>
      <c r="S4972" s="339"/>
    </row>
    <row r="4973" spans="18:19" x14ac:dyDescent="0.25">
      <c r="R4973" s="360"/>
      <c r="S4973" s="339"/>
    </row>
    <row r="4974" spans="18:19" x14ac:dyDescent="0.25">
      <c r="R4974" s="360"/>
      <c r="S4974" s="339"/>
    </row>
    <row r="4975" spans="18:19" x14ac:dyDescent="0.25">
      <c r="R4975" s="360"/>
      <c r="S4975" s="339"/>
    </row>
    <row r="4976" spans="18:19" x14ac:dyDescent="0.25">
      <c r="R4976" s="360"/>
      <c r="S4976" s="339"/>
    </row>
    <row r="4977" spans="18:19" x14ac:dyDescent="0.25">
      <c r="R4977" s="360"/>
      <c r="S4977" s="339"/>
    </row>
    <row r="4978" spans="18:19" x14ac:dyDescent="0.25">
      <c r="R4978" s="360"/>
      <c r="S4978" s="339"/>
    </row>
    <row r="4979" spans="18:19" x14ac:dyDescent="0.25">
      <c r="R4979" s="360"/>
      <c r="S4979" s="339"/>
    </row>
    <row r="4980" spans="18:19" x14ac:dyDescent="0.25">
      <c r="R4980" s="360"/>
      <c r="S4980" s="339"/>
    </row>
    <row r="4981" spans="18:19" x14ac:dyDescent="0.25">
      <c r="R4981" s="360"/>
      <c r="S4981" s="339"/>
    </row>
    <row r="4982" spans="18:19" x14ac:dyDescent="0.25">
      <c r="R4982" s="360"/>
      <c r="S4982" s="339"/>
    </row>
    <row r="4983" spans="18:19" x14ac:dyDescent="0.25">
      <c r="R4983" s="360"/>
      <c r="S4983" s="339"/>
    </row>
    <row r="4984" spans="18:19" x14ac:dyDescent="0.25">
      <c r="R4984" s="360"/>
      <c r="S4984" s="339"/>
    </row>
    <row r="4985" spans="18:19" x14ac:dyDescent="0.25">
      <c r="R4985" s="360"/>
      <c r="S4985" s="339"/>
    </row>
    <row r="4986" spans="18:19" x14ac:dyDescent="0.25">
      <c r="R4986" s="360"/>
      <c r="S4986" s="339"/>
    </row>
    <row r="4987" spans="18:19" x14ac:dyDescent="0.25">
      <c r="R4987" s="360"/>
      <c r="S4987" s="339"/>
    </row>
    <row r="4988" spans="18:19" x14ac:dyDescent="0.25">
      <c r="R4988" s="360"/>
      <c r="S4988" s="339"/>
    </row>
    <row r="4989" spans="18:19" x14ac:dyDescent="0.25">
      <c r="R4989" s="360"/>
      <c r="S4989" s="339"/>
    </row>
    <row r="4990" spans="18:19" x14ac:dyDescent="0.25">
      <c r="R4990" s="360"/>
      <c r="S4990" s="339"/>
    </row>
    <row r="4991" spans="18:19" x14ac:dyDescent="0.25">
      <c r="R4991" s="360"/>
      <c r="S4991" s="339"/>
    </row>
    <row r="4992" spans="18:19" x14ac:dyDescent="0.25">
      <c r="R4992" s="360"/>
      <c r="S4992" s="339"/>
    </row>
    <row r="4993" spans="18:19" x14ac:dyDescent="0.25">
      <c r="R4993" s="360"/>
      <c r="S4993" s="339"/>
    </row>
    <row r="4994" spans="18:19" x14ac:dyDescent="0.25">
      <c r="R4994" s="360"/>
      <c r="S4994" s="339"/>
    </row>
    <row r="4995" spans="18:19" x14ac:dyDescent="0.25">
      <c r="R4995" s="360"/>
      <c r="S4995" s="339"/>
    </row>
    <row r="4996" spans="18:19" x14ac:dyDescent="0.25">
      <c r="R4996" s="360"/>
      <c r="S4996" s="339"/>
    </row>
    <row r="4997" spans="18:19" x14ac:dyDescent="0.25">
      <c r="R4997" s="360"/>
      <c r="S4997" s="339"/>
    </row>
    <row r="4998" spans="18:19" x14ac:dyDescent="0.25">
      <c r="R4998" s="360"/>
      <c r="S4998" s="339"/>
    </row>
    <row r="4999" spans="18:19" x14ac:dyDescent="0.25">
      <c r="R4999" s="360"/>
      <c r="S4999" s="339"/>
    </row>
    <row r="5000" spans="18:19" x14ac:dyDescent="0.25">
      <c r="R5000" s="360"/>
      <c r="S5000" s="339"/>
    </row>
    <row r="5001" spans="18:19" x14ac:dyDescent="0.25">
      <c r="R5001" s="360"/>
      <c r="S5001" s="339"/>
    </row>
    <row r="5002" spans="18:19" x14ac:dyDescent="0.25">
      <c r="R5002" s="360"/>
      <c r="S5002" s="339"/>
    </row>
    <row r="5003" spans="18:19" x14ac:dyDescent="0.25">
      <c r="R5003" s="360"/>
      <c r="S5003" s="339"/>
    </row>
    <row r="5004" spans="18:19" x14ac:dyDescent="0.25">
      <c r="R5004" s="360"/>
      <c r="S5004" s="339"/>
    </row>
    <row r="5005" spans="18:19" x14ac:dyDescent="0.25">
      <c r="R5005" s="360"/>
      <c r="S5005" s="339"/>
    </row>
    <row r="5006" spans="18:19" x14ac:dyDescent="0.25">
      <c r="R5006" s="360"/>
      <c r="S5006" s="339"/>
    </row>
    <row r="5007" spans="18:19" x14ac:dyDescent="0.25">
      <c r="R5007" s="360"/>
      <c r="S5007" s="339"/>
    </row>
    <row r="5008" spans="18:19" x14ac:dyDescent="0.25">
      <c r="R5008" s="360"/>
      <c r="S5008" s="339"/>
    </row>
    <row r="5009" spans="18:19" x14ac:dyDescent="0.25">
      <c r="R5009" s="360"/>
      <c r="S5009" s="339"/>
    </row>
    <row r="5010" spans="18:19" x14ac:dyDescent="0.25">
      <c r="R5010" s="360"/>
      <c r="S5010" s="339"/>
    </row>
    <row r="5011" spans="18:19" x14ac:dyDescent="0.25">
      <c r="R5011" s="360"/>
      <c r="S5011" s="339"/>
    </row>
    <row r="5012" spans="18:19" x14ac:dyDescent="0.25">
      <c r="R5012" s="360"/>
      <c r="S5012" s="339"/>
    </row>
    <row r="5013" spans="18:19" x14ac:dyDescent="0.25">
      <c r="R5013" s="360"/>
      <c r="S5013" s="339"/>
    </row>
    <row r="5014" spans="18:19" x14ac:dyDescent="0.25">
      <c r="R5014" s="360"/>
      <c r="S5014" s="339"/>
    </row>
    <row r="5015" spans="18:19" x14ac:dyDescent="0.25">
      <c r="R5015" s="360"/>
      <c r="S5015" s="339"/>
    </row>
    <row r="5016" spans="18:19" x14ac:dyDescent="0.25">
      <c r="R5016" s="360"/>
      <c r="S5016" s="339"/>
    </row>
    <row r="5017" spans="18:19" x14ac:dyDescent="0.25">
      <c r="R5017" s="360"/>
      <c r="S5017" s="339"/>
    </row>
    <row r="5018" spans="18:19" x14ac:dyDescent="0.25">
      <c r="R5018" s="360"/>
      <c r="S5018" s="339"/>
    </row>
    <row r="5019" spans="18:19" x14ac:dyDescent="0.25">
      <c r="R5019" s="360"/>
      <c r="S5019" s="339"/>
    </row>
    <row r="5020" spans="18:19" x14ac:dyDescent="0.25">
      <c r="R5020" s="360"/>
      <c r="S5020" s="339"/>
    </row>
    <row r="5021" spans="18:19" x14ac:dyDescent="0.25">
      <c r="R5021" s="360"/>
      <c r="S5021" s="339"/>
    </row>
    <row r="5022" spans="18:19" x14ac:dyDescent="0.25">
      <c r="R5022" s="360"/>
      <c r="S5022" s="339"/>
    </row>
    <row r="5023" spans="18:19" x14ac:dyDescent="0.25">
      <c r="R5023" s="360"/>
      <c r="S5023" s="339"/>
    </row>
    <row r="5024" spans="18:19" x14ac:dyDescent="0.25">
      <c r="R5024" s="360"/>
      <c r="S5024" s="339"/>
    </row>
    <row r="5025" spans="18:19" x14ac:dyDescent="0.25">
      <c r="R5025" s="360"/>
      <c r="S5025" s="339"/>
    </row>
    <row r="5026" spans="18:19" x14ac:dyDescent="0.25">
      <c r="R5026" s="360"/>
      <c r="S5026" s="339"/>
    </row>
    <row r="5027" spans="18:19" x14ac:dyDescent="0.25">
      <c r="R5027" s="360"/>
      <c r="S5027" s="339"/>
    </row>
    <row r="5028" spans="18:19" x14ac:dyDescent="0.25">
      <c r="R5028" s="360"/>
      <c r="S5028" s="339"/>
    </row>
    <row r="5029" spans="18:19" x14ac:dyDescent="0.25">
      <c r="R5029" s="360"/>
      <c r="S5029" s="339"/>
    </row>
    <row r="5030" spans="18:19" x14ac:dyDescent="0.25">
      <c r="R5030" s="360"/>
      <c r="S5030" s="339"/>
    </row>
    <row r="5031" spans="18:19" x14ac:dyDescent="0.25">
      <c r="R5031" s="360"/>
      <c r="S5031" s="339"/>
    </row>
    <row r="5032" spans="18:19" x14ac:dyDescent="0.25">
      <c r="R5032" s="360"/>
      <c r="S5032" s="339"/>
    </row>
    <row r="5033" spans="18:19" x14ac:dyDescent="0.25">
      <c r="R5033" s="360"/>
      <c r="S5033" s="339"/>
    </row>
    <row r="5034" spans="18:19" x14ac:dyDescent="0.25">
      <c r="R5034" s="360"/>
      <c r="S5034" s="339"/>
    </row>
    <row r="5035" spans="18:19" x14ac:dyDescent="0.25">
      <c r="R5035" s="360"/>
      <c r="S5035" s="339"/>
    </row>
    <row r="5036" spans="18:19" x14ac:dyDescent="0.25">
      <c r="R5036" s="360"/>
      <c r="S5036" s="339"/>
    </row>
    <row r="5037" spans="18:19" x14ac:dyDescent="0.25">
      <c r="R5037" s="360"/>
      <c r="S5037" s="339"/>
    </row>
    <row r="5038" spans="18:19" x14ac:dyDescent="0.25">
      <c r="R5038" s="360"/>
      <c r="S5038" s="339"/>
    </row>
    <row r="5039" spans="18:19" x14ac:dyDescent="0.25">
      <c r="R5039" s="360"/>
      <c r="S5039" s="339"/>
    </row>
    <row r="5040" spans="18:19" x14ac:dyDescent="0.25">
      <c r="R5040" s="360"/>
      <c r="S5040" s="339"/>
    </row>
    <row r="5041" spans="18:19" x14ac:dyDescent="0.25">
      <c r="R5041" s="360"/>
      <c r="S5041" s="339"/>
    </row>
    <row r="5042" spans="18:19" x14ac:dyDescent="0.25">
      <c r="R5042" s="360"/>
      <c r="S5042" s="339"/>
    </row>
    <row r="5043" spans="18:19" x14ac:dyDescent="0.25">
      <c r="R5043" s="360"/>
      <c r="S5043" s="339"/>
    </row>
    <row r="5044" spans="18:19" x14ac:dyDescent="0.25">
      <c r="R5044" s="360"/>
      <c r="S5044" s="339"/>
    </row>
    <row r="5045" spans="18:19" x14ac:dyDescent="0.25">
      <c r="R5045" s="360"/>
      <c r="S5045" s="339"/>
    </row>
    <row r="5046" spans="18:19" x14ac:dyDescent="0.25">
      <c r="R5046" s="360"/>
      <c r="S5046" s="339"/>
    </row>
    <row r="5047" spans="18:19" x14ac:dyDescent="0.25">
      <c r="R5047" s="360"/>
      <c r="S5047" s="339"/>
    </row>
    <row r="5048" spans="18:19" x14ac:dyDescent="0.25">
      <c r="R5048" s="360"/>
      <c r="S5048" s="339"/>
    </row>
    <row r="5049" spans="18:19" x14ac:dyDescent="0.25">
      <c r="R5049" s="360"/>
      <c r="S5049" s="339"/>
    </row>
    <row r="5050" spans="18:19" x14ac:dyDescent="0.25">
      <c r="R5050" s="360"/>
      <c r="S5050" s="339"/>
    </row>
    <row r="5051" spans="18:19" x14ac:dyDescent="0.25">
      <c r="R5051" s="360"/>
      <c r="S5051" s="339"/>
    </row>
    <row r="5052" spans="18:19" x14ac:dyDescent="0.25">
      <c r="R5052" s="360"/>
      <c r="S5052" s="339"/>
    </row>
    <row r="5053" spans="18:19" x14ac:dyDescent="0.25">
      <c r="R5053" s="360"/>
      <c r="S5053" s="339"/>
    </row>
    <row r="5054" spans="18:19" x14ac:dyDescent="0.25">
      <c r="R5054" s="360"/>
      <c r="S5054" s="339"/>
    </row>
    <row r="5055" spans="18:19" x14ac:dyDescent="0.25">
      <c r="R5055" s="360"/>
      <c r="S5055" s="339"/>
    </row>
    <row r="5056" spans="18:19" x14ac:dyDescent="0.25">
      <c r="R5056" s="360"/>
      <c r="S5056" s="339"/>
    </row>
    <row r="5057" spans="18:19" x14ac:dyDescent="0.25">
      <c r="R5057" s="360"/>
      <c r="S5057" s="339"/>
    </row>
    <row r="5058" spans="18:19" x14ac:dyDescent="0.25">
      <c r="R5058" s="360"/>
      <c r="S5058" s="339"/>
    </row>
    <row r="5059" spans="18:19" x14ac:dyDescent="0.25">
      <c r="R5059" s="360"/>
      <c r="S5059" s="339"/>
    </row>
    <row r="5060" spans="18:19" x14ac:dyDescent="0.25">
      <c r="R5060" s="360"/>
      <c r="S5060" s="339"/>
    </row>
    <row r="5061" spans="18:19" x14ac:dyDescent="0.25">
      <c r="R5061" s="360"/>
      <c r="S5061" s="339"/>
    </row>
    <row r="5062" spans="18:19" x14ac:dyDescent="0.25">
      <c r="R5062" s="360"/>
      <c r="S5062" s="339"/>
    </row>
    <row r="5063" spans="18:19" x14ac:dyDescent="0.25">
      <c r="R5063" s="360"/>
      <c r="S5063" s="339"/>
    </row>
    <row r="5064" spans="18:19" x14ac:dyDescent="0.25">
      <c r="R5064" s="360"/>
      <c r="S5064" s="339"/>
    </row>
    <row r="5065" spans="18:19" x14ac:dyDescent="0.25">
      <c r="R5065" s="360"/>
      <c r="S5065" s="339"/>
    </row>
    <row r="5066" spans="18:19" x14ac:dyDescent="0.25">
      <c r="R5066" s="360"/>
      <c r="S5066" s="339"/>
    </row>
    <row r="5067" spans="18:19" x14ac:dyDescent="0.25">
      <c r="R5067" s="360"/>
      <c r="S5067" s="339"/>
    </row>
    <row r="5068" spans="18:19" x14ac:dyDescent="0.25">
      <c r="R5068" s="360"/>
      <c r="S5068" s="339"/>
    </row>
    <row r="5069" spans="18:19" x14ac:dyDescent="0.25">
      <c r="R5069" s="360"/>
      <c r="S5069" s="339"/>
    </row>
    <row r="5070" spans="18:19" x14ac:dyDescent="0.25">
      <c r="R5070" s="360"/>
      <c r="S5070" s="339"/>
    </row>
    <row r="5071" spans="18:19" x14ac:dyDescent="0.25">
      <c r="R5071" s="360"/>
      <c r="S5071" s="339"/>
    </row>
    <row r="5072" spans="18:19" x14ac:dyDescent="0.25">
      <c r="R5072" s="360"/>
      <c r="S5072" s="339"/>
    </row>
    <row r="5073" spans="18:19" x14ac:dyDescent="0.25">
      <c r="R5073" s="360"/>
      <c r="S5073" s="339"/>
    </row>
    <row r="5074" spans="18:19" x14ac:dyDescent="0.25">
      <c r="R5074" s="360"/>
      <c r="S5074" s="339"/>
    </row>
    <row r="5075" spans="18:19" x14ac:dyDescent="0.25">
      <c r="R5075" s="360"/>
      <c r="S5075" s="339"/>
    </row>
    <row r="5076" spans="18:19" x14ac:dyDescent="0.25">
      <c r="R5076" s="360"/>
      <c r="S5076" s="339"/>
    </row>
    <row r="5077" spans="18:19" x14ac:dyDescent="0.25">
      <c r="R5077" s="360"/>
      <c r="S5077" s="339"/>
    </row>
    <row r="5078" spans="18:19" x14ac:dyDescent="0.25">
      <c r="R5078" s="360"/>
      <c r="S5078" s="339"/>
    </row>
    <row r="5079" spans="18:19" x14ac:dyDescent="0.25">
      <c r="R5079" s="360"/>
      <c r="S5079" s="339"/>
    </row>
    <row r="5080" spans="18:19" x14ac:dyDescent="0.25">
      <c r="R5080" s="360"/>
      <c r="S5080" s="339"/>
    </row>
    <row r="5081" spans="18:19" x14ac:dyDescent="0.25">
      <c r="R5081" s="360"/>
      <c r="S5081" s="339"/>
    </row>
    <row r="5082" spans="18:19" x14ac:dyDescent="0.25">
      <c r="R5082" s="360"/>
      <c r="S5082" s="339"/>
    </row>
    <row r="5083" spans="18:19" x14ac:dyDescent="0.25">
      <c r="R5083" s="360"/>
      <c r="S5083" s="339"/>
    </row>
    <row r="5084" spans="18:19" x14ac:dyDescent="0.25">
      <c r="R5084" s="360"/>
      <c r="S5084" s="339"/>
    </row>
    <row r="5085" spans="18:19" x14ac:dyDescent="0.25">
      <c r="R5085" s="360"/>
      <c r="S5085" s="339"/>
    </row>
    <row r="5086" spans="18:19" x14ac:dyDescent="0.25">
      <c r="R5086" s="360"/>
      <c r="S5086" s="339"/>
    </row>
    <row r="5087" spans="18:19" x14ac:dyDescent="0.25">
      <c r="R5087" s="360"/>
      <c r="S5087" s="339"/>
    </row>
    <row r="5088" spans="18:19" x14ac:dyDescent="0.25">
      <c r="R5088" s="360"/>
      <c r="S5088" s="339"/>
    </row>
    <row r="5089" spans="18:19" x14ac:dyDescent="0.25">
      <c r="R5089" s="360"/>
      <c r="S5089" s="339"/>
    </row>
    <row r="5090" spans="18:19" x14ac:dyDescent="0.25">
      <c r="R5090" s="360"/>
      <c r="S5090" s="339"/>
    </row>
    <row r="5091" spans="18:19" x14ac:dyDescent="0.25">
      <c r="R5091" s="360"/>
      <c r="S5091" s="339"/>
    </row>
    <row r="5092" spans="18:19" x14ac:dyDescent="0.25">
      <c r="R5092" s="360"/>
      <c r="S5092" s="339"/>
    </row>
    <row r="5093" spans="18:19" x14ac:dyDescent="0.25">
      <c r="R5093" s="360"/>
      <c r="S5093" s="339"/>
    </row>
    <row r="5094" spans="18:19" x14ac:dyDescent="0.25">
      <c r="R5094" s="360"/>
      <c r="S5094" s="339"/>
    </row>
    <row r="5095" spans="18:19" x14ac:dyDescent="0.25">
      <c r="R5095" s="360"/>
      <c r="S5095" s="339"/>
    </row>
    <row r="5096" spans="18:19" x14ac:dyDescent="0.25">
      <c r="R5096" s="360"/>
      <c r="S5096" s="339"/>
    </row>
    <row r="5097" spans="18:19" x14ac:dyDescent="0.25">
      <c r="R5097" s="360"/>
      <c r="S5097" s="339"/>
    </row>
    <row r="5098" spans="18:19" x14ac:dyDescent="0.25">
      <c r="R5098" s="360"/>
      <c r="S5098" s="339"/>
    </row>
    <row r="5099" spans="18:19" x14ac:dyDescent="0.25">
      <c r="R5099" s="360"/>
      <c r="S5099" s="339"/>
    </row>
    <row r="5100" spans="18:19" x14ac:dyDescent="0.25">
      <c r="R5100" s="360"/>
      <c r="S5100" s="339"/>
    </row>
    <row r="5101" spans="18:19" x14ac:dyDescent="0.25">
      <c r="R5101" s="360"/>
      <c r="S5101" s="339"/>
    </row>
    <row r="5102" spans="18:19" x14ac:dyDescent="0.25">
      <c r="R5102" s="360"/>
      <c r="S5102" s="339"/>
    </row>
    <row r="5103" spans="18:19" x14ac:dyDescent="0.25">
      <c r="R5103" s="360"/>
      <c r="S5103" s="339"/>
    </row>
    <row r="5104" spans="18:19" x14ac:dyDescent="0.25">
      <c r="R5104" s="360"/>
      <c r="S5104" s="339"/>
    </row>
    <row r="5105" spans="18:19" x14ac:dyDescent="0.25">
      <c r="R5105" s="360"/>
      <c r="S5105" s="339"/>
    </row>
    <row r="5106" spans="18:19" x14ac:dyDescent="0.25">
      <c r="R5106" s="360"/>
      <c r="S5106" s="339"/>
    </row>
    <row r="5107" spans="18:19" x14ac:dyDescent="0.25">
      <c r="R5107" s="360"/>
      <c r="S5107" s="339"/>
    </row>
    <row r="5108" spans="18:19" x14ac:dyDescent="0.25">
      <c r="R5108" s="360"/>
      <c r="S5108" s="339"/>
    </row>
    <row r="5109" spans="18:19" x14ac:dyDescent="0.25">
      <c r="R5109" s="360"/>
      <c r="S5109" s="339"/>
    </row>
    <row r="5110" spans="18:19" x14ac:dyDescent="0.25">
      <c r="R5110" s="360"/>
      <c r="S5110" s="339"/>
    </row>
    <row r="5111" spans="18:19" x14ac:dyDescent="0.25">
      <c r="R5111" s="360"/>
      <c r="S5111" s="339"/>
    </row>
    <row r="5112" spans="18:19" x14ac:dyDescent="0.25">
      <c r="R5112" s="360"/>
      <c r="S5112" s="339"/>
    </row>
    <row r="5113" spans="18:19" x14ac:dyDescent="0.25">
      <c r="R5113" s="360"/>
      <c r="S5113" s="339"/>
    </row>
    <row r="5114" spans="18:19" x14ac:dyDescent="0.25">
      <c r="R5114" s="360"/>
      <c r="S5114" s="339"/>
    </row>
    <row r="5115" spans="18:19" x14ac:dyDescent="0.25">
      <c r="R5115" s="360"/>
      <c r="S5115" s="339"/>
    </row>
    <row r="5116" spans="18:19" x14ac:dyDescent="0.25">
      <c r="R5116" s="360"/>
      <c r="S5116" s="339"/>
    </row>
    <row r="5117" spans="18:19" x14ac:dyDescent="0.25">
      <c r="R5117" s="360"/>
      <c r="S5117" s="339"/>
    </row>
    <row r="5118" spans="18:19" x14ac:dyDescent="0.25">
      <c r="R5118" s="360"/>
      <c r="S5118" s="339"/>
    </row>
    <row r="5119" spans="18:19" x14ac:dyDescent="0.25">
      <c r="R5119" s="360"/>
      <c r="S5119" s="339"/>
    </row>
    <row r="5120" spans="18:19" x14ac:dyDescent="0.25">
      <c r="R5120" s="360"/>
      <c r="S5120" s="339"/>
    </row>
    <row r="5121" spans="18:19" x14ac:dyDescent="0.25">
      <c r="R5121" s="360"/>
      <c r="S5121" s="339"/>
    </row>
    <row r="5122" spans="18:19" x14ac:dyDescent="0.25">
      <c r="R5122" s="360"/>
      <c r="S5122" s="339"/>
    </row>
    <row r="5123" spans="18:19" x14ac:dyDescent="0.25">
      <c r="R5123" s="360"/>
      <c r="S5123" s="339"/>
    </row>
    <row r="5124" spans="18:19" x14ac:dyDescent="0.25">
      <c r="R5124" s="360"/>
      <c r="S5124" s="339"/>
    </row>
    <row r="5125" spans="18:19" x14ac:dyDescent="0.25">
      <c r="R5125" s="360"/>
      <c r="S5125" s="339"/>
    </row>
    <row r="5126" spans="18:19" x14ac:dyDescent="0.25">
      <c r="R5126" s="360"/>
      <c r="S5126" s="339"/>
    </row>
    <row r="5127" spans="18:19" x14ac:dyDescent="0.25">
      <c r="R5127" s="360"/>
      <c r="S5127" s="339"/>
    </row>
    <row r="5128" spans="18:19" x14ac:dyDescent="0.25">
      <c r="R5128" s="360"/>
      <c r="S5128" s="339"/>
    </row>
    <row r="5129" spans="18:19" x14ac:dyDescent="0.25">
      <c r="R5129" s="360"/>
      <c r="S5129" s="339"/>
    </row>
    <row r="5130" spans="18:19" x14ac:dyDescent="0.25">
      <c r="R5130" s="360"/>
      <c r="S5130" s="339"/>
    </row>
    <row r="5131" spans="18:19" x14ac:dyDescent="0.25">
      <c r="R5131" s="360"/>
      <c r="S5131" s="339"/>
    </row>
    <row r="5132" spans="18:19" x14ac:dyDescent="0.25">
      <c r="R5132" s="360"/>
      <c r="S5132" s="339"/>
    </row>
    <row r="5133" spans="18:19" x14ac:dyDescent="0.25">
      <c r="R5133" s="360"/>
      <c r="S5133" s="339"/>
    </row>
    <row r="5134" spans="18:19" x14ac:dyDescent="0.25">
      <c r="R5134" s="360"/>
      <c r="S5134" s="339"/>
    </row>
    <row r="5135" spans="18:19" x14ac:dyDescent="0.25">
      <c r="R5135" s="360"/>
      <c r="S5135" s="339"/>
    </row>
    <row r="5136" spans="18:19" x14ac:dyDescent="0.25">
      <c r="R5136" s="360"/>
      <c r="S5136" s="339"/>
    </row>
    <row r="5137" spans="18:19" x14ac:dyDescent="0.25">
      <c r="R5137" s="360"/>
      <c r="S5137" s="339"/>
    </row>
    <row r="5138" spans="18:19" x14ac:dyDescent="0.25">
      <c r="R5138" s="360"/>
      <c r="S5138" s="339"/>
    </row>
    <row r="5139" spans="18:19" x14ac:dyDescent="0.25">
      <c r="R5139" s="360"/>
      <c r="S5139" s="339"/>
    </row>
    <row r="5140" spans="18:19" x14ac:dyDescent="0.25">
      <c r="R5140" s="360"/>
      <c r="S5140" s="339"/>
    </row>
    <row r="5141" spans="18:19" x14ac:dyDescent="0.25">
      <c r="R5141" s="360"/>
      <c r="S5141" s="339"/>
    </row>
    <row r="5142" spans="18:19" x14ac:dyDescent="0.25">
      <c r="R5142" s="360"/>
      <c r="S5142" s="339"/>
    </row>
    <row r="5143" spans="18:19" x14ac:dyDescent="0.25">
      <c r="R5143" s="360"/>
      <c r="S5143" s="339"/>
    </row>
    <row r="5144" spans="18:19" x14ac:dyDescent="0.25">
      <c r="R5144" s="360"/>
      <c r="S5144" s="339"/>
    </row>
    <row r="5145" spans="18:19" x14ac:dyDescent="0.25">
      <c r="R5145" s="360"/>
      <c r="S5145" s="339"/>
    </row>
    <row r="5146" spans="18:19" x14ac:dyDescent="0.25">
      <c r="R5146" s="360"/>
      <c r="S5146" s="339"/>
    </row>
    <row r="5147" spans="18:19" x14ac:dyDescent="0.25">
      <c r="R5147" s="360"/>
      <c r="S5147" s="339"/>
    </row>
    <row r="5148" spans="18:19" x14ac:dyDescent="0.25">
      <c r="R5148" s="360"/>
      <c r="S5148" s="339"/>
    </row>
    <row r="5149" spans="18:19" x14ac:dyDescent="0.25">
      <c r="R5149" s="360"/>
      <c r="S5149" s="339"/>
    </row>
    <row r="5150" spans="18:19" x14ac:dyDescent="0.25">
      <c r="R5150" s="360"/>
      <c r="S5150" s="339"/>
    </row>
    <row r="5151" spans="18:19" x14ac:dyDescent="0.25">
      <c r="R5151" s="360"/>
      <c r="S5151" s="339"/>
    </row>
    <row r="5152" spans="18:19" x14ac:dyDescent="0.25">
      <c r="R5152" s="360"/>
      <c r="S5152" s="339"/>
    </row>
    <row r="5153" spans="18:19" x14ac:dyDescent="0.25">
      <c r="R5153" s="360"/>
      <c r="S5153" s="339"/>
    </row>
    <row r="5154" spans="18:19" x14ac:dyDescent="0.25">
      <c r="R5154" s="360"/>
      <c r="S5154" s="339"/>
    </row>
    <row r="5155" spans="18:19" x14ac:dyDescent="0.25">
      <c r="R5155" s="360"/>
      <c r="S5155" s="339"/>
    </row>
    <row r="5156" spans="18:19" x14ac:dyDescent="0.25">
      <c r="R5156" s="360"/>
      <c r="S5156" s="339"/>
    </row>
    <row r="5157" spans="18:19" x14ac:dyDescent="0.25">
      <c r="R5157" s="360"/>
      <c r="S5157" s="339"/>
    </row>
    <row r="5158" spans="18:19" x14ac:dyDescent="0.25">
      <c r="R5158" s="360"/>
      <c r="S5158" s="339"/>
    </row>
    <row r="5159" spans="18:19" x14ac:dyDescent="0.25">
      <c r="R5159" s="360"/>
      <c r="S5159" s="339"/>
    </row>
    <row r="5160" spans="18:19" x14ac:dyDescent="0.25">
      <c r="R5160" s="360"/>
      <c r="S5160" s="339"/>
    </row>
    <row r="5161" spans="18:19" x14ac:dyDescent="0.25">
      <c r="R5161" s="360"/>
      <c r="S5161" s="339"/>
    </row>
    <row r="5162" spans="18:19" x14ac:dyDescent="0.25">
      <c r="R5162" s="360"/>
      <c r="S5162" s="339"/>
    </row>
    <row r="5163" spans="18:19" x14ac:dyDescent="0.25">
      <c r="R5163" s="360"/>
      <c r="S5163" s="339"/>
    </row>
    <row r="5164" spans="18:19" x14ac:dyDescent="0.25">
      <c r="R5164" s="360"/>
      <c r="S5164" s="339"/>
    </row>
    <row r="5165" spans="18:19" x14ac:dyDescent="0.25">
      <c r="R5165" s="360"/>
      <c r="S5165" s="339"/>
    </row>
    <row r="5166" spans="18:19" x14ac:dyDescent="0.25">
      <c r="R5166" s="360"/>
      <c r="S5166" s="339"/>
    </row>
    <row r="5167" spans="18:19" x14ac:dyDescent="0.25">
      <c r="R5167" s="360"/>
      <c r="S5167" s="339"/>
    </row>
    <row r="5168" spans="18:19" x14ac:dyDescent="0.25">
      <c r="R5168" s="360"/>
      <c r="S5168" s="339"/>
    </row>
    <row r="5169" spans="18:19" x14ac:dyDescent="0.25">
      <c r="R5169" s="360"/>
      <c r="S5169" s="339"/>
    </row>
    <row r="5170" spans="18:19" x14ac:dyDescent="0.25">
      <c r="R5170" s="360"/>
      <c r="S5170" s="339"/>
    </row>
    <row r="5171" spans="18:19" x14ac:dyDescent="0.25">
      <c r="R5171" s="360"/>
      <c r="S5171" s="339"/>
    </row>
    <row r="5172" spans="18:19" x14ac:dyDescent="0.25">
      <c r="R5172" s="360"/>
      <c r="S5172" s="339"/>
    </row>
    <row r="5173" spans="18:19" x14ac:dyDescent="0.25">
      <c r="R5173" s="360"/>
      <c r="S5173" s="339"/>
    </row>
    <row r="5174" spans="18:19" x14ac:dyDescent="0.25">
      <c r="R5174" s="360"/>
      <c r="S5174" s="339"/>
    </row>
    <row r="5175" spans="18:19" x14ac:dyDescent="0.25">
      <c r="R5175" s="360"/>
      <c r="S5175" s="339"/>
    </row>
    <row r="5176" spans="18:19" x14ac:dyDescent="0.25">
      <c r="R5176" s="360"/>
      <c r="S5176" s="339"/>
    </row>
    <row r="5177" spans="18:19" x14ac:dyDescent="0.25">
      <c r="R5177" s="360"/>
      <c r="S5177" s="339"/>
    </row>
    <row r="5178" spans="18:19" x14ac:dyDescent="0.25">
      <c r="R5178" s="360"/>
      <c r="S5178" s="339"/>
    </row>
    <row r="5179" spans="18:19" x14ac:dyDescent="0.25">
      <c r="R5179" s="360"/>
      <c r="S5179" s="339"/>
    </row>
    <row r="5180" spans="18:19" x14ac:dyDescent="0.25">
      <c r="R5180" s="360"/>
      <c r="S5180" s="339"/>
    </row>
    <row r="5181" spans="18:19" x14ac:dyDescent="0.25">
      <c r="R5181" s="360"/>
      <c r="S5181" s="339"/>
    </row>
    <row r="5182" spans="18:19" x14ac:dyDescent="0.25">
      <c r="R5182" s="360"/>
      <c r="S5182" s="339"/>
    </row>
    <row r="5183" spans="18:19" x14ac:dyDescent="0.25">
      <c r="R5183" s="360"/>
      <c r="S5183" s="339"/>
    </row>
    <row r="5184" spans="18:19" x14ac:dyDescent="0.25">
      <c r="R5184" s="360"/>
      <c r="S5184" s="339"/>
    </row>
    <row r="5185" spans="18:19" x14ac:dyDescent="0.25">
      <c r="R5185" s="360"/>
      <c r="S5185" s="339"/>
    </row>
    <row r="5186" spans="18:19" x14ac:dyDescent="0.25">
      <c r="R5186" s="360"/>
      <c r="S5186" s="339"/>
    </row>
    <row r="5187" spans="18:19" x14ac:dyDescent="0.25">
      <c r="R5187" s="360"/>
      <c r="S5187" s="339"/>
    </row>
    <row r="5188" spans="18:19" x14ac:dyDescent="0.25">
      <c r="R5188" s="360"/>
      <c r="S5188" s="339"/>
    </row>
    <row r="5189" spans="18:19" x14ac:dyDescent="0.25">
      <c r="R5189" s="360"/>
      <c r="S5189" s="339"/>
    </row>
    <row r="5190" spans="18:19" x14ac:dyDescent="0.25">
      <c r="R5190" s="360"/>
      <c r="S5190" s="339"/>
    </row>
    <row r="5191" spans="18:19" x14ac:dyDescent="0.25">
      <c r="R5191" s="360"/>
      <c r="S5191" s="339"/>
    </row>
    <row r="5192" spans="18:19" x14ac:dyDescent="0.25">
      <c r="R5192" s="360"/>
      <c r="S5192" s="339"/>
    </row>
    <row r="5193" spans="18:19" x14ac:dyDescent="0.25">
      <c r="R5193" s="360"/>
      <c r="S5193" s="339"/>
    </row>
    <row r="5194" spans="18:19" x14ac:dyDescent="0.25">
      <c r="R5194" s="360"/>
      <c r="S5194" s="339"/>
    </row>
    <row r="5195" spans="18:19" x14ac:dyDescent="0.25">
      <c r="R5195" s="360"/>
      <c r="S5195" s="339"/>
    </row>
    <row r="5196" spans="18:19" x14ac:dyDescent="0.25">
      <c r="R5196" s="360"/>
      <c r="S5196" s="339"/>
    </row>
    <row r="5197" spans="18:19" x14ac:dyDescent="0.25">
      <c r="R5197" s="360"/>
      <c r="S5197" s="339"/>
    </row>
    <row r="5198" spans="18:19" x14ac:dyDescent="0.25">
      <c r="R5198" s="360"/>
      <c r="S5198" s="339"/>
    </row>
    <row r="5199" spans="18:19" x14ac:dyDescent="0.25">
      <c r="R5199" s="360"/>
      <c r="S5199" s="339"/>
    </row>
    <row r="5200" spans="18:19" x14ac:dyDescent="0.25">
      <c r="R5200" s="360"/>
      <c r="S5200" s="339"/>
    </row>
    <row r="5201" spans="18:19" x14ac:dyDescent="0.25">
      <c r="R5201" s="360"/>
      <c r="S5201" s="339"/>
    </row>
    <row r="5202" spans="18:19" x14ac:dyDescent="0.25">
      <c r="R5202" s="360"/>
      <c r="S5202" s="339"/>
    </row>
    <row r="5203" spans="18:19" x14ac:dyDescent="0.25">
      <c r="R5203" s="360"/>
      <c r="S5203" s="339"/>
    </row>
    <row r="5204" spans="18:19" x14ac:dyDescent="0.25">
      <c r="R5204" s="360"/>
      <c r="S5204" s="339"/>
    </row>
    <row r="5205" spans="18:19" x14ac:dyDescent="0.25">
      <c r="R5205" s="360"/>
      <c r="S5205" s="339"/>
    </row>
    <row r="5206" spans="18:19" x14ac:dyDescent="0.25">
      <c r="R5206" s="360"/>
      <c r="S5206" s="339"/>
    </row>
    <row r="5207" spans="18:19" x14ac:dyDescent="0.25">
      <c r="R5207" s="360"/>
      <c r="S5207" s="339"/>
    </row>
    <row r="5208" spans="18:19" x14ac:dyDescent="0.25">
      <c r="R5208" s="360"/>
      <c r="S5208" s="339"/>
    </row>
    <row r="5209" spans="18:19" x14ac:dyDescent="0.25">
      <c r="R5209" s="360"/>
      <c r="S5209" s="339"/>
    </row>
    <row r="5210" spans="18:19" x14ac:dyDescent="0.25">
      <c r="R5210" s="360"/>
      <c r="S5210" s="339"/>
    </row>
    <row r="5211" spans="18:19" x14ac:dyDescent="0.25">
      <c r="R5211" s="360"/>
      <c r="S5211" s="339"/>
    </row>
    <row r="5212" spans="18:19" x14ac:dyDescent="0.25">
      <c r="R5212" s="360"/>
      <c r="S5212" s="339"/>
    </row>
    <row r="5213" spans="18:19" x14ac:dyDescent="0.25">
      <c r="R5213" s="360"/>
      <c r="S5213" s="339"/>
    </row>
    <row r="5214" spans="18:19" x14ac:dyDescent="0.25">
      <c r="R5214" s="360"/>
      <c r="S5214" s="339"/>
    </row>
    <row r="5215" spans="18:19" x14ac:dyDescent="0.25">
      <c r="R5215" s="360"/>
      <c r="S5215" s="339"/>
    </row>
    <row r="5216" spans="18:19" x14ac:dyDescent="0.25">
      <c r="R5216" s="360"/>
      <c r="S5216" s="339"/>
    </row>
    <row r="5217" spans="18:19" x14ac:dyDescent="0.25">
      <c r="R5217" s="360"/>
      <c r="S5217" s="339"/>
    </row>
    <row r="5218" spans="18:19" x14ac:dyDescent="0.25">
      <c r="R5218" s="360"/>
      <c r="S5218" s="339"/>
    </row>
    <row r="5219" spans="18:19" x14ac:dyDescent="0.25">
      <c r="R5219" s="360"/>
      <c r="S5219" s="339"/>
    </row>
    <row r="5220" spans="18:19" x14ac:dyDescent="0.25">
      <c r="R5220" s="360"/>
      <c r="S5220" s="339"/>
    </row>
    <row r="5221" spans="18:19" x14ac:dyDescent="0.25">
      <c r="R5221" s="360"/>
      <c r="S5221" s="339"/>
    </row>
    <row r="5222" spans="18:19" x14ac:dyDescent="0.25">
      <c r="R5222" s="360"/>
      <c r="S5222" s="339"/>
    </row>
    <row r="5223" spans="18:19" x14ac:dyDescent="0.25">
      <c r="R5223" s="360"/>
      <c r="S5223" s="339"/>
    </row>
    <row r="5224" spans="18:19" x14ac:dyDescent="0.25">
      <c r="R5224" s="360"/>
      <c r="S5224" s="339"/>
    </row>
    <row r="5225" spans="18:19" x14ac:dyDescent="0.25">
      <c r="R5225" s="360"/>
      <c r="S5225" s="339"/>
    </row>
    <row r="5226" spans="18:19" x14ac:dyDescent="0.25">
      <c r="R5226" s="360"/>
      <c r="S5226" s="339"/>
    </row>
    <row r="5227" spans="18:19" x14ac:dyDescent="0.25">
      <c r="R5227" s="360"/>
      <c r="S5227" s="339"/>
    </row>
    <row r="5228" spans="18:19" x14ac:dyDescent="0.25">
      <c r="R5228" s="360"/>
      <c r="S5228" s="339"/>
    </row>
    <row r="5229" spans="18:19" x14ac:dyDescent="0.25">
      <c r="R5229" s="360"/>
      <c r="S5229" s="339"/>
    </row>
    <row r="5230" spans="18:19" x14ac:dyDescent="0.25">
      <c r="R5230" s="360"/>
      <c r="S5230" s="339"/>
    </row>
    <row r="5231" spans="18:19" x14ac:dyDescent="0.25">
      <c r="R5231" s="360"/>
      <c r="S5231" s="339"/>
    </row>
    <row r="5232" spans="18:19" x14ac:dyDescent="0.25">
      <c r="R5232" s="360"/>
      <c r="S5232" s="339"/>
    </row>
    <row r="5233" spans="18:19" x14ac:dyDescent="0.25">
      <c r="R5233" s="360"/>
      <c r="S5233" s="339"/>
    </row>
    <row r="5234" spans="18:19" x14ac:dyDescent="0.25">
      <c r="R5234" s="360"/>
      <c r="S5234" s="339"/>
    </row>
    <row r="5235" spans="18:19" x14ac:dyDescent="0.25">
      <c r="R5235" s="360"/>
      <c r="S5235" s="339"/>
    </row>
    <row r="5236" spans="18:19" x14ac:dyDescent="0.25">
      <c r="R5236" s="360"/>
      <c r="S5236" s="339"/>
    </row>
    <row r="5237" spans="18:19" x14ac:dyDescent="0.25">
      <c r="R5237" s="360"/>
      <c r="S5237" s="339"/>
    </row>
    <row r="5238" spans="18:19" x14ac:dyDescent="0.25">
      <c r="R5238" s="360"/>
      <c r="S5238" s="339"/>
    </row>
    <row r="5239" spans="18:19" x14ac:dyDescent="0.25">
      <c r="R5239" s="360"/>
      <c r="S5239" s="339"/>
    </row>
    <row r="5240" spans="18:19" x14ac:dyDescent="0.25">
      <c r="R5240" s="360"/>
      <c r="S5240" s="339"/>
    </row>
    <row r="5241" spans="18:19" x14ac:dyDescent="0.25">
      <c r="R5241" s="360"/>
      <c r="S5241" s="339"/>
    </row>
    <row r="5242" spans="18:19" x14ac:dyDescent="0.25">
      <c r="R5242" s="360"/>
      <c r="S5242" s="339"/>
    </row>
    <row r="5243" spans="18:19" x14ac:dyDescent="0.25">
      <c r="R5243" s="360"/>
      <c r="S5243" s="339"/>
    </row>
    <row r="5244" spans="18:19" x14ac:dyDescent="0.25">
      <c r="R5244" s="360"/>
      <c r="S5244" s="339"/>
    </row>
    <row r="5245" spans="18:19" x14ac:dyDescent="0.25">
      <c r="R5245" s="360"/>
      <c r="S5245" s="339"/>
    </row>
    <row r="5246" spans="18:19" x14ac:dyDescent="0.25">
      <c r="R5246" s="360"/>
      <c r="S5246" s="339"/>
    </row>
    <row r="5247" spans="18:19" x14ac:dyDescent="0.25">
      <c r="R5247" s="360"/>
      <c r="S5247" s="339"/>
    </row>
    <row r="5248" spans="18:19" x14ac:dyDescent="0.25">
      <c r="R5248" s="360"/>
      <c r="S5248" s="339"/>
    </row>
    <row r="5249" spans="18:19" x14ac:dyDescent="0.25">
      <c r="R5249" s="360"/>
      <c r="S5249" s="339"/>
    </row>
    <row r="5250" spans="18:19" x14ac:dyDescent="0.25">
      <c r="R5250" s="360"/>
      <c r="S5250" s="339"/>
    </row>
    <row r="5251" spans="18:19" x14ac:dyDescent="0.25">
      <c r="R5251" s="360"/>
      <c r="S5251" s="339"/>
    </row>
    <row r="5252" spans="18:19" x14ac:dyDescent="0.25">
      <c r="R5252" s="360"/>
      <c r="S5252" s="339"/>
    </row>
    <row r="5253" spans="18:19" x14ac:dyDescent="0.25">
      <c r="R5253" s="360"/>
      <c r="S5253" s="339"/>
    </row>
    <row r="5254" spans="18:19" x14ac:dyDescent="0.25">
      <c r="R5254" s="360"/>
      <c r="S5254" s="339"/>
    </row>
    <row r="5255" spans="18:19" x14ac:dyDescent="0.25">
      <c r="R5255" s="360"/>
      <c r="S5255" s="339"/>
    </row>
    <row r="5256" spans="18:19" x14ac:dyDescent="0.25">
      <c r="R5256" s="360"/>
      <c r="S5256" s="339"/>
    </row>
    <row r="5257" spans="18:19" x14ac:dyDescent="0.25">
      <c r="R5257" s="360"/>
      <c r="S5257" s="339"/>
    </row>
    <row r="5258" spans="18:19" x14ac:dyDescent="0.25">
      <c r="R5258" s="360"/>
      <c r="S5258" s="339"/>
    </row>
    <row r="5259" spans="18:19" x14ac:dyDescent="0.25">
      <c r="R5259" s="360"/>
      <c r="S5259" s="339"/>
    </row>
    <row r="5260" spans="18:19" x14ac:dyDescent="0.25">
      <c r="R5260" s="360"/>
      <c r="S5260" s="339"/>
    </row>
    <row r="5261" spans="18:19" x14ac:dyDescent="0.25">
      <c r="R5261" s="360"/>
      <c r="S5261" s="339"/>
    </row>
    <row r="5262" spans="18:19" x14ac:dyDescent="0.25">
      <c r="R5262" s="360"/>
      <c r="S5262" s="339"/>
    </row>
    <row r="5263" spans="18:19" x14ac:dyDescent="0.25">
      <c r="R5263" s="360"/>
      <c r="S5263" s="339"/>
    </row>
    <row r="5264" spans="18:19" x14ac:dyDescent="0.25">
      <c r="R5264" s="360"/>
      <c r="S5264" s="339"/>
    </row>
    <row r="5265" spans="18:19" x14ac:dyDescent="0.25">
      <c r="R5265" s="360"/>
      <c r="S5265" s="339"/>
    </row>
    <row r="5266" spans="18:19" x14ac:dyDescent="0.25">
      <c r="R5266" s="360"/>
      <c r="S5266" s="339"/>
    </row>
    <row r="5267" spans="18:19" x14ac:dyDescent="0.25">
      <c r="R5267" s="360"/>
      <c r="S5267" s="339"/>
    </row>
    <row r="5268" spans="18:19" x14ac:dyDescent="0.25">
      <c r="R5268" s="360"/>
      <c r="S5268" s="339"/>
    </row>
    <row r="5269" spans="18:19" x14ac:dyDescent="0.25">
      <c r="R5269" s="360"/>
      <c r="S5269" s="339"/>
    </row>
    <row r="5270" spans="18:19" x14ac:dyDescent="0.25">
      <c r="R5270" s="360"/>
      <c r="S5270" s="339"/>
    </row>
    <row r="5271" spans="18:19" x14ac:dyDescent="0.25">
      <c r="R5271" s="360"/>
      <c r="S5271" s="339"/>
    </row>
    <row r="5272" spans="18:19" x14ac:dyDescent="0.25">
      <c r="R5272" s="360"/>
      <c r="S5272" s="339"/>
    </row>
    <row r="5273" spans="18:19" x14ac:dyDescent="0.25">
      <c r="R5273" s="360"/>
      <c r="S5273" s="339"/>
    </row>
    <row r="5274" spans="18:19" x14ac:dyDescent="0.25">
      <c r="R5274" s="360"/>
      <c r="S5274" s="339"/>
    </row>
    <row r="5275" spans="18:19" x14ac:dyDescent="0.25">
      <c r="R5275" s="360"/>
      <c r="S5275" s="339"/>
    </row>
    <row r="5276" spans="18:19" x14ac:dyDescent="0.25">
      <c r="R5276" s="360"/>
      <c r="S5276" s="339"/>
    </row>
    <row r="5277" spans="18:19" x14ac:dyDescent="0.25">
      <c r="R5277" s="360"/>
      <c r="S5277" s="339"/>
    </row>
    <row r="5278" spans="18:19" x14ac:dyDescent="0.25">
      <c r="R5278" s="360"/>
      <c r="S5278" s="339"/>
    </row>
    <row r="5279" spans="18:19" x14ac:dyDescent="0.25">
      <c r="R5279" s="360"/>
      <c r="S5279" s="339"/>
    </row>
    <row r="5280" spans="18:19" x14ac:dyDescent="0.25">
      <c r="R5280" s="360"/>
      <c r="S5280" s="339"/>
    </row>
    <row r="5281" spans="18:19" x14ac:dyDescent="0.25">
      <c r="R5281" s="360"/>
      <c r="S5281" s="339"/>
    </row>
    <row r="5282" spans="18:19" x14ac:dyDescent="0.25">
      <c r="R5282" s="360"/>
      <c r="S5282" s="339"/>
    </row>
    <row r="5283" spans="18:19" x14ac:dyDescent="0.25">
      <c r="R5283" s="360"/>
      <c r="S5283" s="339"/>
    </row>
    <row r="5284" spans="18:19" x14ac:dyDescent="0.25">
      <c r="R5284" s="360"/>
      <c r="S5284" s="339"/>
    </row>
    <row r="5285" spans="18:19" x14ac:dyDescent="0.25">
      <c r="R5285" s="360"/>
      <c r="S5285" s="339"/>
    </row>
    <row r="5286" spans="18:19" x14ac:dyDescent="0.25">
      <c r="R5286" s="360"/>
      <c r="S5286" s="339"/>
    </row>
    <row r="5287" spans="18:19" x14ac:dyDescent="0.25">
      <c r="R5287" s="360"/>
      <c r="S5287" s="339"/>
    </row>
    <row r="5288" spans="18:19" x14ac:dyDescent="0.25">
      <c r="R5288" s="360"/>
      <c r="S5288" s="339"/>
    </row>
    <row r="5289" spans="18:19" x14ac:dyDescent="0.25">
      <c r="R5289" s="360"/>
      <c r="S5289" s="339"/>
    </row>
    <row r="5290" spans="18:19" x14ac:dyDescent="0.25">
      <c r="R5290" s="360"/>
      <c r="S5290" s="339"/>
    </row>
    <row r="5291" spans="18:19" x14ac:dyDescent="0.25">
      <c r="R5291" s="360"/>
      <c r="S5291" s="339"/>
    </row>
    <row r="5292" spans="18:19" x14ac:dyDescent="0.25">
      <c r="R5292" s="360"/>
      <c r="S5292" s="339"/>
    </row>
    <row r="5293" spans="18:19" x14ac:dyDescent="0.25">
      <c r="R5293" s="360"/>
      <c r="S5293" s="339"/>
    </row>
    <row r="5294" spans="18:19" x14ac:dyDescent="0.25">
      <c r="R5294" s="360"/>
      <c r="S5294" s="339"/>
    </row>
    <row r="5295" spans="18:19" x14ac:dyDescent="0.25">
      <c r="R5295" s="360"/>
      <c r="S5295" s="339"/>
    </row>
    <row r="5296" spans="18:19" x14ac:dyDescent="0.25">
      <c r="R5296" s="360"/>
      <c r="S5296" s="339"/>
    </row>
    <row r="5297" spans="18:19" x14ac:dyDescent="0.25">
      <c r="R5297" s="360"/>
      <c r="S5297" s="339"/>
    </row>
    <row r="5298" spans="18:19" x14ac:dyDescent="0.25">
      <c r="R5298" s="360"/>
      <c r="S5298" s="339"/>
    </row>
    <row r="5299" spans="18:19" x14ac:dyDescent="0.25">
      <c r="R5299" s="360"/>
      <c r="S5299" s="339"/>
    </row>
    <row r="5300" spans="18:19" x14ac:dyDescent="0.25">
      <c r="R5300" s="360"/>
      <c r="S5300" s="339"/>
    </row>
    <row r="5301" spans="18:19" x14ac:dyDescent="0.25">
      <c r="R5301" s="360"/>
      <c r="S5301" s="339"/>
    </row>
    <row r="5302" spans="18:19" x14ac:dyDescent="0.25">
      <c r="R5302" s="360"/>
      <c r="S5302" s="339"/>
    </row>
    <row r="5303" spans="18:19" x14ac:dyDescent="0.25">
      <c r="R5303" s="360"/>
      <c r="S5303" s="339"/>
    </row>
    <row r="5304" spans="18:19" x14ac:dyDescent="0.25">
      <c r="R5304" s="360"/>
      <c r="S5304" s="339"/>
    </row>
    <row r="5305" spans="18:19" x14ac:dyDescent="0.25">
      <c r="R5305" s="360"/>
      <c r="S5305" s="339"/>
    </row>
    <row r="5306" spans="18:19" x14ac:dyDescent="0.25">
      <c r="R5306" s="360"/>
      <c r="S5306" s="339"/>
    </row>
    <row r="5307" spans="18:19" x14ac:dyDescent="0.25">
      <c r="R5307" s="360"/>
      <c r="S5307" s="339"/>
    </row>
    <row r="5308" spans="18:19" x14ac:dyDescent="0.25">
      <c r="R5308" s="360"/>
      <c r="S5308" s="339"/>
    </row>
    <row r="5309" spans="18:19" x14ac:dyDescent="0.25">
      <c r="R5309" s="360"/>
      <c r="S5309" s="339"/>
    </row>
    <row r="5310" spans="18:19" x14ac:dyDescent="0.25">
      <c r="R5310" s="360"/>
      <c r="S5310" s="339"/>
    </row>
    <row r="5311" spans="18:19" x14ac:dyDescent="0.25">
      <c r="R5311" s="360"/>
      <c r="S5311" s="339"/>
    </row>
    <row r="5312" spans="18:19" x14ac:dyDescent="0.25">
      <c r="R5312" s="360"/>
      <c r="S5312" s="339"/>
    </row>
    <row r="5313" spans="18:19" x14ac:dyDescent="0.25">
      <c r="R5313" s="360"/>
      <c r="S5313" s="339"/>
    </row>
    <row r="5314" spans="18:19" x14ac:dyDescent="0.25">
      <c r="R5314" s="360"/>
      <c r="S5314" s="339"/>
    </row>
    <row r="5315" spans="18:19" x14ac:dyDescent="0.25">
      <c r="R5315" s="360"/>
      <c r="S5315" s="339"/>
    </row>
    <row r="5316" spans="18:19" x14ac:dyDescent="0.25">
      <c r="R5316" s="360"/>
      <c r="S5316" s="339"/>
    </row>
    <row r="5317" spans="18:19" x14ac:dyDescent="0.25">
      <c r="R5317" s="360"/>
      <c r="S5317" s="339"/>
    </row>
    <row r="5318" spans="18:19" x14ac:dyDescent="0.25">
      <c r="R5318" s="360"/>
      <c r="S5318" s="339"/>
    </row>
    <row r="5319" spans="18:19" x14ac:dyDescent="0.25">
      <c r="R5319" s="360"/>
      <c r="S5319" s="339"/>
    </row>
    <row r="5320" spans="18:19" x14ac:dyDescent="0.25">
      <c r="R5320" s="360"/>
      <c r="S5320" s="339"/>
    </row>
    <row r="5321" spans="18:19" x14ac:dyDescent="0.25">
      <c r="R5321" s="360"/>
      <c r="S5321" s="339"/>
    </row>
    <row r="5322" spans="18:19" x14ac:dyDescent="0.25">
      <c r="R5322" s="360"/>
      <c r="S5322" s="339"/>
    </row>
    <row r="5323" spans="18:19" x14ac:dyDescent="0.25">
      <c r="R5323" s="360"/>
      <c r="S5323" s="339"/>
    </row>
    <row r="5324" spans="18:19" x14ac:dyDescent="0.25">
      <c r="R5324" s="360"/>
      <c r="S5324" s="339"/>
    </row>
    <row r="5325" spans="18:19" x14ac:dyDescent="0.25">
      <c r="R5325" s="360"/>
      <c r="S5325" s="339"/>
    </row>
    <row r="5326" spans="18:19" x14ac:dyDescent="0.25">
      <c r="R5326" s="360"/>
      <c r="S5326" s="339"/>
    </row>
    <row r="5327" spans="18:19" x14ac:dyDescent="0.25">
      <c r="R5327" s="360"/>
      <c r="S5327" s="339"/>
    </row>
    <row r="5328" spans="18:19" x14ac:dyDescent="0.25">
      <c r="R5328" s="360"/>
      <c r="S5328" s="339"/>
    </row>
    <row r="5329" spans="18:19" x14ac:dyDescent="0.25">
      <c r="R5329" s="360"/>
      <c r="S5329" s="339"/>
    </row>
    <row r="5330" spans="18:19" x14ac:dyDescent="0.25">
      <c r="R5330" s="360"/>
      <c r="S5330" s="339"/>
    </row>
    <row r="5331" spans="18:19" x14ac:dyDescent="0.25">
      <c r="R5331" s="360"/>
      <c r="S5331" s="339"/>
    </row>
    <row r="5332" spans="18:19" x14ac:dyDescent="0.25">
      <c r="R5332" s="360"/>
      <c r="S5332" s="339"/>
    </row>
    <row r="5333" spans="18:19" x14ac:dyDescent="0.25">
      <c r="R5333" s="360"/>
      <c r="S5333" s="339"/>
    </row>
    <row r="5334" spans="18:19" x14ac:dyDescent="0.25">
      <c r="R5334" s="360"/>
      <c r="S5334" s="339"/>
    </row>
    <row r="5335" spans="18:19" x14ac:dyDescent="0.25">
      <c r="R5335" s="360"/>
      <c r="S5335" s="339"/>
    </row>
    <row r="5336" spans="18:19" x14ac:dyDescent="0.25">
      <c r="R5336" s="360"/>
      <c r="S5336" s="339"/>
    </row>
    <row r="5337" spans="18:19" x14ac:dyDescent="0.25">
      <c r="R5337" s="360"/>
      <c r="S5337" s="339"/>
    </row>
    <row r="5338" spans="18:19" x14ac:dyDescent="0.25">
      <c r="R5338" s="360"/>
      <c r="S5338" s="339"/>
    </row>
    <row r="5339" spans="18:19" x14ac:dyDescent="0.25">
      <c r="R5339" s="360"/>
      <c r="S5339" s="339"/>
    </row>
    <row r="5340" spans="18:19" x14ac:dyDescent="0.25">
      <c r="R5340" s="360"/>
      <c r="S5340" s="339"/>
    </row>
    <row r="5341" spans="18:19" x14ac:dyDescent="0.25">
      <c r="R5341" s="360"/>
      <c r="S5341" s="339"/>
    </row>
    <row r="5342" spans="18:19" x14ac:dyDescent="0.25">
      <c r="R5342" s="360"/>
      <c r="S5342" s="339"/>
    </row>
    <row r="5343" spans="18:19" x14ac:dyDescent="0.25">
      <c r="R5343" s="360"/>
      <c r="S5343" s="339"/>
    </row>
    <row r="5344" spans="18:19" x14ac:dyDescent="0.25">
      <c r="R5344" s="360"/>
      <c r="S5344" s="339"/>
    </row>
    <row r="5345" spans="18:19" x14ac:dyDescent="0.25">
      <c r="R5345" s="360"/>
      <c r="S5345" s="339"/>
    </row>
    <row r="5346" spans="18:19" x14ac:dyDescent="0.25">
      <c r="R5346" s="360"/>
      <c r="S5346" s="339"/>
    </row>
    <row r="5347" spans="18:19" x14ac:dyDescent="0.25">
      <c r="R5347" s="360"/>
      <c r="S5347" s="339"/>
    </row>
    <row r="5348" spans="18:19" x14ac:dyDescent="0.25">
      <c r="R5348" s="360"/>
      <c r="S5348" s="339"/>
    </row>
    <row r="5349" spans="18:19" x14ac:dyDescent="0.25">
      <c r="R5349" s="360"/>
      <c r="S5349" s="339"/>
    </row>
    <row r="5350" spans="18:19" x14ac:dyDescent="0.25">
      <c r="R5350" s="360"/>
      <c r="S5350" s="339"/>
    </row>
    <row r="5351" spans="18:19" x14ac:dyDescent="0.25">
      <c r="R5351" s="360"/>
      <c r="S5351" s="339"/>
    </row>
    <row r="5352" spans="18:19" x14ac:dyDescent="0.25">
      <c r="R5352" s="360"/>
      <c r="S5352" s="339"/>
    </row>
    <row r="5353" spans="18:19" x14ac:dyDescent="0.25">
      <c r="R5353" s="360"/>
      <c r="S5353" s="339"/>
    </row>
    <row r="5354" spans="18:19" x14ac:dyDescent="0.25">
      <c r="R5354" s="360"/>
      <c r="S5354" s="339"/>
    </row>
    <row r="5355" spans="18:19" x14ac:dyDescent="0.25">
      <c r="R5355" s="360"/>
      <c r="S5355" s="339"/>
    </row>
    <row r="5356" spans="18:19" x14ac:dyDescent="0.25">
      <c r="R5356" s="360"/>
      <c r="S5356" s="339"/>
    </row>
    <row r="5357" spans="18:19" x14ac:dyDescent="0.25">
      <c r="R5357" s="360"/>
      <c r="S5357" s="339"/>
    </row>
    <row r="5358" spans="18:19" x14ac:dyDescent="0.25">
      <c r="R5358" s="360"/>
      <c r="S5358" s="339"/>
    </row>
    <row r="5359" spans="18:19" x14ac:dyDescent="0.25">
      <c r="R5359" s="360"/>
      <c r="S5359" s="339"/>
    </row>
    <row r="5360" spans="18:19" x14ac:dyDescent="0.25">
      <c r="R5360" s="360"/>
      <c r="S5360" s="339"/>
    </row>
    <row r="5361" spans="18:19" x14ac:dyDescent="0.25">
      <c r="R5361" s="360"/>
      <c r="S5361" s="339"/>
    </row>
    <row r="5362" spans="18:19" x14ac:dyDescent="0.25">
      <c r="R5362" s="360"/>
      <c r="S5362" s="339"/>
    </row>
    <row r="5363" spans="18:19" x14ac:dyDescent="0.25">
      <c r="R5363" s="360"/>
      <c r="S5363" s="339"/>
    </row>
    <row r="5364" spans="18:19" x14ac:dyDescent="0.25">
      <c r="R5364" s="360"/>
      <c r="S5364" s="339"/>
    </row>
    <row r="5365" spans="18:19" x14ac:dyDescent="0.25">
      <c r="R5365" s="360"/>
      <c r="S5365" s="339"/>
    </row>
    <row r="5366" spans="18:19" x14ac:dyDescent="0.25">
      <c r="R5366" s="360"/>
      <c r="S5366" s="339"/>
    </row>
    <row r="5367" spans="18:19" x14ac:dyDescent="0.25">
      <c r="R5367" s="360"/>
      <c r="S5367" s="339"/>
    </row>
    <row r="5368" spans="18:19" x14ac:dyDescent="0.25">
      <c r="R5368" s="360"/>
      <c r="S5368" s="339"/>
    </row>
    <row r="5369" spans="18:19" x14ac:dyDescent="0.25">
      <c r="R5369" s="360"/>
      <c r="S5369" s="339"/>
    </row>
    <row r="5370" spans="18:19" x14ac:dyDescent="0.25">
      <c r="R5370" s="360"/>
      <c r="S5370" s="339"/>
    </row>
    <row r="5371" spans="18:19" x14ac:dyDescent="0.25">
      <c r="R5371" s="360"/>
      <c r="S5371" s="339"/>
    </row>
    <row r="5372" spans="18:19" x14ac:dyDescent="0.25">
      <c r="R5372" s="360"/>
      <c r="S5372" s="339"/>
    </row>
    <row r="5373" spans="18:19" x14ac:dyDescent="0.25">
      <c r="R5373" s="360"/>
      <c r="S5373" s="339"/>
    </row>
    <row r="5374" spans="18:19" x14ac:dyDescent="0.25">
      <c r="R5374" s="360"/>
      <c r="S5374" s="339"/>
    </row>
    <row r="5375" spans="18:19" x14ac:dyDescent="0.25">
      <c r="R5375" s="360"/>
      <c r="S5375" s="339"/>
    </row>
    <row r="5376" spans="18:19" x14ac:dyDescent="0.25">
      <c r="R5376" s="360"/>
      <c r="S5376" s="339"/>
    </row>
    <row r="5377" spans="18:19" x14ac:dyDescent="0.25">
      <c r="R5377" s="360"/>
      <c r="S5377" s="339"/>
    </row>
    <row r="5378" spans="18:19" x14ac:dyDescent="0.25">
      <c r="R5378" s="360"/>
      <c r="S5378" s="339"/>
    </row>
    <row r="5379" spans="18:19" x14ac:dyDescent="0.25">
      <c r="R5379" s="360"/>
      <c r="S5379" s="339"/>
    </row>
    <row r="5380" spans="18:19" x14ac:dyDescent="0.25">
      <c r="R5380" s="360"/>
      <c r="S5380" s="339"/>
    </row>
    <row r="5381" spans="18:19" x14ac:dyDescent="0.25">
      <c r="R5381" s="360"/>
      <c r="S5381" s="339"/>
    </row>
    <row r="5382" spans="18:19" x14ac:dyDescent="0.25">
      <c r="R5382" s="360"/>
      <c r="S5382" s="339"/>
    </row>
    <row r="5383" spans="18:19" x14ac:dyDescent="0.25">
      <c r="R5383" s="360"/>
      <c r="S5383" s="339"/>
    </row>
    <row r="5384" spans="18:19" x14ac:dyDescent="0.25">
      <c r="R5384" s="360"/>
      <c r="S5384" s="339"/>
    </row>
    <row r="5385" spans="18:19" x14ac:dyDescent="0.25">
      <c r="R5385" s="360"/>
      <c r="S5385" s="339"/>
    </row>
    <row r="5386" spans="18:19" x14ac:dyDescent="0.25">
      <c r="R5386" s="360"/>
      <c r="S5386" s="339"/>
    </row>
    <row r="5387" spans="18:19" x14ac:dyDescent="0.25">
      <c r="R5387" s="360"/>
      <c r="S5387" s="339"/>
    </row>
    <row r="5388" spans="18:19" x14ac:dyDescent="0.25">
      <c r="R5388" s="360"/>
      <c r="S5388" s="339"/>
    </row>
    <row r="5389" spans="18:19" x14ac:dyDescent="0.25">
      <c r="R5389" s="360"/>
      <c r="S5389" s="339"/>
    </row>
    <row r="5390" spans="18:19" x14ac:dyDescent="0.25">
      <c r="R5390" s="360"/>
      <c r="S5390" s="339"/>
    </row>
    <row r="5391" spans="18:19" x14ac:dyDescent="0.25">
      <c r="R5391" s="360"/>
      <c r="S5391" s="339"/>
    </row>
    <row r="5392" spans="18:19" x14ac:dyDescent="0.25">
      <c r="R5392" s="360"/>
      <c r="S5392" s="339"/>
    </row>
    <row r="5393" spans="18:19" x14ac:dyDescent="0.25">
      <c r="R5393" s="360"/>
      <c r="S5393" s="339"/>
    </row>
    <row r="5394" spans="18:19" x14ac:dyDescent="0.25">
      <c r="R5394" s="360"/>
      <c r="S5394" s="339"/>
    </row>
    <row r="5395" spans="18:19" x14ac:dyDescent="0.25">
      <c r="R5395" s="360"/>
      <c r="S5395" s="339"/>
    </row>
    <row r="5396" spans="18:19" x14ac:dyDescent="0.25">
      <c r="R5396" s="360"/>
      <c r="S5396" s="339"/>
    </row>
    <row r="5397" spans="18:19" x14ac:dyDescent="0.25">
      <c r="R5397" s="360"/>
      <c r="S5397" s="339"/>
    </row>
    <row r="5398" spans="18:19" x14ac:dyDescent="0.25">
      <c r="R5398" s="360"/>
      <c r="S5398" s="339"/>
    </row>
    <row r="5399" spans="18:19" x14ac:dyDescent="0.25">
      <c r="R5399" s="360"/>
      <c r="S5399" s="339"/>
    </row>
    <row r="5400" spans="18:19" x14ac:dyDescent="0.25">
      <c r="R5400" s="360"/>
      <c r="S5400" s="339"/>
    </row>
    <row r="5401" spans="18:19" x14ac:dyDescent="0.25">
      <c r="R5401" s="360"/>
      <c r="S5401" s="339"/>
    </row>
    <row r="5402" spans="18:19" x14ac:dyDescent="0.25">
      <c r="R5402" s="360"/>
      <c r="S5402" s="339"/>
    </row>
    <row r="5403" spans="18:19" x14ac:dyDescent="0.25">
      <c r="R5403" s="360"/>
      <c r="S5403" s="339"/>
    </row>
    <row r="5404" spans="18:19" x14ac:dyDescent="0.25">
      <c r="R5404" s="360"/>
      <c r="S5404" s="339"/>
    </row>
    <row r="5405" spans="18:19" x14ac:dyDescent="0.25">
      <c r="R5405" s="360"/>
      <c r="S5405" s="339"/>
    </row>
    <row r="5406" spans="18:19" x14ac:dyDescent="0.25">
      <c r="R5406" s="360"/>
      <c r="S5406" s="339"/>
    </row>
    <row r="5407" spans="18:19" x14ac:dyDescent="0.25">
      <c r="R5407" s="360"/>
      <c r="S5407" s="339"/>
    </row>
    <row r="5408" spans="18:19" x14ac:dyDescent="0.25">
      <c r="R5408" s="360"/>
      <c r="S5408" s="339"/>
    </row>
    <row r="5409" spans="18:19" x14ac:dyDescent="0.25">
      <c r="R5409" s="360"/>
      <c r="S5409" s="339"/>
    </row>
    <row r="5410" spans="18:19" x14ac:dyDescent="0.25">
      <c r="R5410" s="360"/>
      <c r="S5410" s="339"/>
    </row>
    <row r="5411" spans="18:19" x14ac:dyDescent="0.25">
      <c r="R5411" s="360"/>
      <c r="S5411" s="339"/>
    </row>
    <row r="5412" spans="18:19" x14ac:dyDescent="0.25">
      <c r="R5412" s="360"/>
      <c r="S5412" s="339"/>
    </row>
    <row r="5413" spans="18:19" x14ac:dyDescent="0.25">
      <c r="R5413" s="360"/>
      <c r="S5413" s="339"/>
    </row>
    <row r="5414" spans="18:19" x14ac:dyDescent="0.25">
      <c r="R5414" s="360"/>
      <c r="S5414" s="339"/>
    </row>
    <row r="5415" spans="18:19" x14ac:dyDescent="0.25">
      <c r="R5415" s="360"/>
      <c r="S5415" s="339"/>
    </row>
    <row r="5416" spans="18:19" x14ac:dyDescent="0.25">
      <c r="R5416" s="360"/>
      <c r="S5416" s="339"/>
    </row>
    <row r="5417" spans="18:19" x14ac:dyDescent="0.25">
      <c r="R5417" s="360"/>
      <c r="S5417" s="339"/>
    </row>
    <row r="5418" spans="18:19" x14ac:dyDescent="0.25">
      <c r="R5418" s="360"/>
      <c r="S5418" s="339"/>
    </row>
    <row r="5419" spans="18:19" x14ac:dyDescent="0.25">
      <c r="R5419" s="360"/>
      <c r="S5419" s="339"/>
    </row>
    <row r="5420" spans="18:19" x14ac:dyDescent="0.25">
      <c r="R5420" s="360"/>
      <c r="S5420" s="339"/>
    </row>
    <row r="5421" spans="18:19" x14ac:dyDescent="0.25">
      <c r="R5421" s="360"/>
      <c r="S5421" s="339"/>
    </row>
    <row r="5422" spans="18:19" x14ac:dyDescent="0.25">
      <c r="R5422" s="360"/>
      <c r="S5422" s="339"/>
    </row>
    <row r="5423" spans="18:19" x14ac:dyDescent="0.25">
      <c r="R5423" s="360"/>
      <c r="S5423" s="339"/>
    </row>
    <row r="5424" spans="18:19" x14ac:dyDescent="0.25">
      <c r="R5424" s="360"/>
      <c r="S5424" s="339"/>
    </row>
    <row r="5425" spans="18:19" x14ac:dyDescent="0.25">
      <c r="R5425" s="360"/>
      <c r="S5425" s="339"/>
    </row>
    <row r="5426" spans="18:19" x14ac:dyDescent="0.25">
      <c r="R5426" s="360"/>
      <c r="S5426" s="339"/>
    </row>
    <row r="5427" spans="18:19" x14ac:dyDescent="0.25">
      <c r="R5427" s="360"/>
      <c r="S5427" s="339"/>
    </row>
    <row r="5428" spans="18:19" x14ac:dyDescent="0.25">
      <c r="R5428" s="360"/>
      <c r="S5428" s="339"/>
    </row>
    <row r="5429" spans="18:19" x14ac:dyDescent="0.25">
      <c r="R5429" s="360"/>
      <c r="S5429" s="339"/>
    </row>
    <row r="5430" spans="18:19" x14ac:dyDescent="0.25">
      <c r="R5430" s="360"/>
      <c r="S5430" s="339"/>
    </row>
    <row r="5431" spans="18:19" x14ac:dyDescent="0.25">
      <c r="R5431" s="360"/>
      <c r="S5431" s="339"/>
    </row>
    <row r="5432" spans="18:19" x14ac:dyDescent="0.25">
      <c r="R5432" s="360"/>
      <c r="S5432" s="339"/>
    </row>
    <row r="5433" spans="18:19" x14ac:dyDescent="0.25">
      <c r="R5433" s="360"/>
      <c r="S5433" s="339"/>
    </row>
    <row r="5434" spans="18:19" x14ac:dyDescent="0.25">
      <c r="R5434" s="360"/>
      <c r="S5434" s="339"/>
    </row>
    <row r="5435" spans="18:19" x14ac:dyDescent="0.25">
      <c r="R5435" s="360"/>
      <c r="S5435" s="339"/>
    </row>
    <row r="5436" spans="18:19" x14ac:dyDescent="0.25">
      <c r="R5436" s="360"/>
      <c r="S5436" s="339"/>
    </row>
    <row r="5437" spans="18:19" x14ac:dyDescent="0.25">
      <c r="R5437" s="360"/>
      <c r="S5437" s="339"/>
    </row>
    <row r="5438" spans="18:19" x14ac:dyDescent="0.25">
      <c r="R5438" s="360"/>
      <c r="S5438" s="339"/>
    </row>
    <row r="5439" spans="18:19" x14ac:dyDescent="0.25">
      <c r="R5439" s="360"/>
      <c r="S5439" s="339"/>
    </row>
    <row r="5440" spans="18:19" x14ac:dyDescent="0.25">
      <c r="R5440" s="360"/>
      <c r="S5440" s="339"/>
    </row>
    <row r="5441" spans="18:19" x14ac:dyDescent="0.25">
      <c r="R5441" s="360"/>
      <c r="S5441" s="339"/>
    </row>
    <row r="5442" spans="18:19" x14ac:dyDescent="0.25">
      <c r="R5442" s="360"/>
      <c r="S5442" s="339"/>
    </row>
    <row r="5443" spans="18:19" x14ac:dyDescent="0.25">
      <c r="R5443" s="360"/>
      <c r="S5443" s="339"/>
    </row>
    <row r="5444" spans="18:19" x14ac:dyDescent="0.25">
      <c r="R5444" s="360"/>
      <c r="S5444" s="339"/>
    </row>
    <row r="5445" spans="18:19" x14ac:dyDescent="0.25">
      <c r="R5445" s="360"/>
      <c r="S5445" s="339"/>
    </row>
    <row r="5446" spans="18:19" x14ac:dyDescent="0.25">
      <c r="R5446" s="360"/>
      <c r="S5446" s="339"/>
    </row>
    <row r="5447" spans="18:19" x14ac:dyDescent="0.25">
      <c r="R5447" s="360"/>
      <c r="S5447" s="339"/>
    </row>
    <row r="5448" spans="18:19" x14ac:dyDescent="0.25">
      <c r="R5448" s="360"/>
      <c r="S5448" s="339"/>
    </row>
    <row r="5449" spans="18:19" x14ac:dyDescent="0.25">
      <c r="R5449" s="360"/>
      <c r="S5449" s="339"/>
    </row>
    <row r="5450" spans="18:19" x14ac:dyDescent="0.25">
      <c r="R5450" s="360"/>
      <c r="S5450" s="339"/>
    </row>
    <row r="5451" spans="18:19" x14ac:dyDescent="0.25">
      <c r="R5451" s="360"/>
      <c r="S5451" s="339"/>
    </row>
    <row r="5452" spans="18:19" x14ac:dyDescent="0.25">
      <c r="R5452" s="360"/>
      <c r="S5452" s="339"/>
    </row>
    <row r="5453" spans="18:19" x14ac:dyDescent="0.25">
      <c r="R5453" s="360"/>
      <c r="S5453" s="339"/>
    </row>
    <row r="5454" spans="18:19" x14ac:dyDescent="0.25">
      <c r="R5454" s="360"/>
      <c r="S5454" s="339"/>
    </row>
    <row r="5455" spans="18:19" x14ac:dyDescent="0.25">
      <c r="R5455" s="360"/>
      <c r="S5455" s="339"/>
    </row>
    <row r="5456" spans="18:19" x14ac:dyDescent="0.25">
      <c r="R5456" s="360"/>
      <c r="S5456" s="339"/>
    </row>
    <row r="5457" spans="18:19" x14ac:dyDescent="0.25">
      <c r="R5457" s="360"/>
      <c r="S5457" s="339"/>
    </row>
    <row r="5458" spans="18:19" x14ac:dyDescent="0.25">
      <c r="R5458" s="360"/>
      <c r="S5458" s="339"/>
    </row>
    <row r="5459" spans="18:19" x14ac:dyDescent="0.25">
      <c r="R5459" s="360"/>
      <c r="S5459" s="339"/>
    </row>
    <row r="5460" spans="18:19" x14ac:dyDescent="0.25">
      <c r="R5460" s="360"/>
      <c r="S5460" s="339"/>
    </row>
    <row r="5461" spans="18:19" x14ac:dyDescent="0.25">
      <c r="R5461" s="360"/>
      <c r="S5461" s="339"/>
    </row>
    <row r="5462" spans="18:19" x14ac:dyDescent="0.25">
      <c r="R5462" s="360"/>
      <c r="S5462" s="339"/>
    </row>
    <row r="5463" spans="18:19" x14ac:dyDescent="0.25">
      <c r="R5463" s="360"/>
      <c r="S5463" s="339"/>
    </row>
    <row r="5464" spans="18:19" x14ac:dyDescent="0.25">
      <c r="R5464" s="360"/>
      <c r="S5464" s="339"/>
    </row>
    <row r="5465" spans="18:19" x14ac:dyDescent="0.25">
      <c r="R5465" s="360"/>
      <c r="S5465" s="339"/>
    </row>
    <row r="5466" spans="18:19" x14ac:dyDescent="0.25">
      <c r="R5466" s="360"/>
      <c r="S5466" s="339"/>
    </row>
    <row r="5467" spans="18:19" x14ac:dyDescent="0.25">
      <c r="R5467" s="360"/>
      <c r="S5467" s="339"/>
    </row>
    <row r="5468" spans="18:19" x14ac:dyDescent="0.25">
      <c r="R5468" s="360"/>
      <c r="S5468" s="339"/>
    </row>
    <row r="5469" spans="18:19" x14ac:dyDescent="0.25">
      <c r="R5469" s="360"/>
      <c r="S5469" s="339"/>
    </row>
    <row r="5470" spans="18:19" x14ac:dyDescent="0.25">
      <c r="R5470" s="360"/>
      <c r="S5470" s="339"/>
    </row>
    <row r="5471" spans="18:19" x14ac:dyDescent="0.25">
      <c r="R5471" s="360"/>
      <c r="S5471" s="339"/>
    </row>
    <row r="5472" spans="18:19" x14ac:dyDescent="0.25">
      <c r="R5472" s="360"/>
      <c r="S5472" s="339"/>
    </row>
    <row r="5473" spans="18:19" x14ac:dyDescent="0.25">
      <c r="R5473" s="360"/>
      <c r="S5473" s="339"/>
    </row>
    <row r="5474" spans="18:19" x14ac:dyDescent="0.25">
      <c r="R5474" s="360"/>
      <c r="S5474" s="339"/>
    </row>
    <row r="5475" spans="18:19" x14ac:dyDescent="0.25">
      <c r="R5475" s="360"/>
      <c r="S5475" s="339"/>
    </row>
    <row r="5476" spans="18:19" x14ac:dyDescent="0.25">
      <c r="R5476" s="360"/>
      <c r="S5476" s="339"/>
    </row>
    <row r="5477" spans="18:19" x14ac:dyDescent="0.25">
      <c r="R5477" s="360"/>
      <c r="S5477" s="339"/>
    </row>
    <row r="5478" spans="18:19" x14ac:dyDescent="0.25">
      <c r="R5478" s="360"/>
      <c r="S5478" s="339"/>
    </row>
    <row r="5479" spans="18:19" x14ac:dyDescent="0.25">
      <c r="R5479" s="360"/>
      <c r="S5479" s="339"/>
    </row>
    <row r="5480" spans="18:19" x14ac:dyDescent="0.25">
      <c r="R5480" s="360"/>
      <c r="S5480" s="339"/>
    </row>
    <row r="5481" spans="18:19" x14ac:dyDescent="0.25">
      <c r="R5481" s="360"/>
      <c r="S5481" s="339"/>
    </row>
    <row r="5482" spans="18:19" x14ac:dyDescent="0.25">
      <c r="R5482" s="360"/>
      <c r="S5482" s="339"/>
    </row>
    <row r="5483" spans="18:19" x14ac:dyDescent="0.25">
      <c r="R5483" s="360"/>
      <c r="S5483" s="339"/>
    </row>
    <row r="5484" spans="18:19" x14ac:dyDescent="0.25">
      <c r="R5484" s="360"/>
      <c r="S5484" s="339"/>
    </row>
    <row r="5485" spans="18:19" x14ac:dyDescent="0.25">
      <c r="R5485" s="360"/>
      <c r="S5485" s="339"/>
    </row>
    <row r="5486" spans="18:19" x14ac:dyDescent="0.25">
      <c r="R5486" s="360"/>
      <c r="S5486" s="339"/>
    </row>
    <row r="5487" spans="18:19" x14ac:dyDescent="0.25">
      <c r="R5487" s="360"/>
      <c r="S5487" s="339"/>
    </row>
    <row r="5488" spans="18:19" x14ac:dyDescent="0.25">
      <c r="R5488" s="360"/>
      <c r="S5488" s="339"/>
    </row>
    <row r="5489" spans="18:19" x14ac:dyDescent="0.25">
      <c r="R5489" s="360"/>
      <c r="S5489" s="339"/>
    </row>
    <row r="5490" spans="18:19" x14ac:dyDescent="0.25">
      <c r="R5490" s="360"/>
      <c r="S5490" s="339"/>
    </row>
    <row r="5491" spans="18:19" x14ac:dyDescent="0.25">
      <c r="R5491" s="360"/>
      <c r="S5491" s="339"/>
    </row>
    <row r="5492" spans="18:19" x14ac:dyDescent="0.25">
      <c r="R5492" s="360"/>
      <c r="S5492" s="339"/>
    </row>
    <row r="5493" spans="18:19" x14ac:dyDescent="0.25">
      <c r="R5493" s="360"/>
      <c r="S5493" s="339"/>
    </row>
    <row r="5494" spans="18:19" x14ac:dyDescent="0.25">
      <c r="R5494" s="360"/>
      <c r="S5494" s="339"/>
    </row>
    <row r="5495" spans="18:19" x14ac:dyDescent="0.25">
      <c r="R5495" s="360"/>
      <c r="S5495" s="339"/>
    </row>
    <row r="5496" spans="18:19" x14ac:dyDescent="0.25">
      <c r="R5496" s="360"/>
      <c r="S5496" s="339"/>
    </row>
    <row r="5497" spans="18:19" x14ac:dyDescent="0.25">
      <c r="R5497" s="360"/>
      <c r="S5497" s="339"/>
    </row>
    <row r="5498" spans="18:19" x14ac:dyDescent="0.25">
      <c r="R5498" s="360"/>
      <c r="S5498" s="339"/>
    </row>
    <row r="5499" spans="18:19" x14ac:dyDescent="0.25">
      <c r="R5499" s="360"/>
      <c r="S5499" s="339"/>
    </row>
    <row r="5500" spans="18:19" x14ac:dyDescent="0.25">
      <c r="R5500" s="360"/>
      <c r="S5500" s="339"/>
    </row>
    <row r="5501" spans="18:19" x14ac:dyDescent="0.25">
      <c r="R5501" s="360"/>
      <c r="S5501" s="339"/>
    </row>
    <row r="5502" spans="18:19" x14ac:dyDescent="0.25">
      <c r="R5502" s="360"/>
      <c r="S5502" s="339"/>
    </row>
    <row r="5503" spans="18:19" x14ac:dyDescent="0.25">
      <c r="R5503" s="360"/>
      <c r="S5503" s="339"/>
    </row>
    <row r="5504" spans="18:19" x14ac:dyDescent="0.25">
      <c r="R5504" s="360"/>
      <c r="S5504" s="339"/>
    </row>
    <row r="5505" spans="18:19" x14ac:dyDescent="0.25">
      <c r="R5505" s="360"/>
      <c r="S5505" s="339"/>
    </row>
    <row r="5506" spans="18:19" x14ac:dyDescent="0.25">
      <c r="R5506" s="360"/>
      <c r="S5506" s="339"/>
    </row>
    <row r="5507" spans="18:19" x14ac:dyDescent="0.25">
      <c r="R5507" s="360"/>
      <c r="S5507" s="339"/>
    </row>
    <row r="5508" spans="18:19" x14ac:dyDescent="0.25">
      <c r="R5508" s="360"/>
      <c r="S5508" s="339"/>
    </row>
    <row r="5509" spans="18:19" x14ac:dyDescent="0.25">
      <c r="R5509" s="360"/>
      <c r="S5509" s="339"/>
    </row>
    <row r="5510" spans="18:19" x14ac:dyDescent="0.25">
      <c r="R5510" s="360"/>
      <c r="S5510" s="339"/>
    </row>
    <row r="5511" spans="18:19" x14ac:dyDescent="0.25">
      <c r="R5511" s="360"/>
      <c r="S5511" s="339"/>
    </row>
    <row r="5512" spans="18:19" x14ac:dyDescent="0.25">
      <c r="R5512" s="360"/>
      <c r="S5512" s="339"/>
    </row>
    <row r="5513" spans="18:19" x14ac:dyDescent="0.25">
      <c r="R5513" s="360"/>
      <c r="S5513" s="339"/>
    </row>
    <row r="5514" spans="18:19" x14ac:dyDescent="0.25">
      <c r="R5514" s="360"/>
      <c r="S5514" s="339"/>
    </row>
    <row r="5515" spans="18:19" x14ac:dyDescent="0.25">
      <c r="R5515" s="360"/>
      <c r="S5515" s="339"/>
    </row>
    <row r="5516" spans="18:19" x14ac:dyDescent="0.25">
      <c r="R5516" s="360"/>
      <c r="S5516" s="339"/>
    </row>
    <row r="5517" spans="18:19" x14ac:dyDescent="0.25">
      <c r="R5517" s="360"/>
      <c r="S5517" s="339"/>
    </row>
    <row r="5518" spans="18:19" x14ac:dyDescent="0.25">
      <c r="R5518" s="360"/>
      <c r="S5518" s="339"/>
    </row>
    <row r="5519" spans="18:19" x14ac:dyDescent="0.25">
      <c r="R5519" s="360"/>
      <c r="S5519" s="339"/>
    </row>
    <row r="5520" spans="18:19" x14ac:dyDescent="0.25">
      <c r="R5520" s="360"/>
      <c r="S5520" s="339"/>
    </row>
    <row r="5521" spans="18:19" x14ac:dyDescent="0.25">
      <c r="R5521" s="360"/>
      <c r="S5521" s="339"/>
    </row>
    <row r="5522" spans="18:19" x14ac:dyDescent="0.25">
      <c r="R5522" s="360"/>
      <c r="S5522" s="339"/>
    </row>
    <row r="5523" spans="18:19" x14ac:dyDescent="0.25">
      <c r="R5523" s="360"/>
      <c r="S5523" s="339"/>
    </row>
    <row r="5524" spans="18:19" x14ac:dyDescent="0.25">
      <c r="R5524" s="360"/>
      <c r="S5524" s="339"/>
    </row>
    <row r="5525" spans="18:19" x14ac:dyDescent="0.25">
      <c r="R5525" s="360"/>
      <c r="S5525" s="339"/>
    </row>
    <row r="5526" spans="18:19" x14ac:dyDescent="0.25">
      <c r="R5526" s="360"/>
      <c r="S5526" s="339"/>
    </row>
    <row r="5527" spans="18:19" x14ac:dyDescent="0.25">
      <c r="R5527" s="360"/>
      <c r="S5527" s="339"/>
    </row>
    <row r="5528" spans="18:19" x14ac:dyDescent="0.25">
      <c r="R5528" s="360"/>
      <c r="S5528" s="339"/>
    </row>
    <row r="5529" spans="18:19" x14ac:dyDescent="0.25">
      <c r="R5529" s="360"/>
      <c r="S5529" s="339"/>
    </row>
    <row r="5530" spans="18:19" x14ac:dyDescent="0.25">
      <c r="R5530" s="360"/>
      <c r="S5530" s="339"/>
    </row>
    <row r="5531" spans="18:19" x14ac:dyDescent="0.25">
      <c r="R5531" s="360"/>
      <c r="S5531" s="339"/>
    </row>
    <row r="5532" spans="18:19" x14ac:dyDescent="0.25">
      <c r="R5532" s="360"/>
      <c r="S5532" s="339"/>
    </row>
    <row r="5533" spans="18:19" x14ac:dyDescent="0.25">
      <c r="R5533" s="360"/>
      <c r="S5533" s="339"/>
    </row>
    <row r="5534" spans="18:19" x14ac:dyDescent="0.25">
      <c r="R5534" s="360"/>
      <c r="S5534" s="339"/>
    </row>
    <row r="5535" spans="18:19" x14ac:dyDescent="0.25">
      <c r="R5535" s="360"/>
      <c r="S5535" s="339"/>
    </row>
    <row r="5536" spans="18:19" x14ac:dyDescent="0.25">
      <c r="R5536" s="360"/>
      <c r="S5536" s="339"/>
    </row>
    <row r="5537" spans="18:19" x14ac:dyDescent="0.25">
      <c r="R5537" s="360"/>
      <c r="S5537" s="339"/>
    </row>
    <row r="5538" spans="18:19" x14ac:dyDescent="0.25">
      <c r="R5538" s="360"/>
      <c r="S5538" s="339"/>
    </row>
    <row r="5539" spans="18:19" x14ac:dyDescent="0.25">
      <c r="R5539" s="360"/>
      <c r="S5539" s="339"/>
    </row>
    <row r="5540" spans="18:19" x14ac:dyDescent="0.25">
      <c r="R5540" s="360"/>
      <c r="S5540" s="339"/>
    </row>
    <row r="5541" spans="18:19" x14ac:dyDescent="0.25">
      <c r="R5541" s="360"/>
      <c r="S5541" s="339"/>
    </row>
    <row r="5542" spans="18:19" x14ac:dyDescent="0.25">
      <c r="R5542" s="360"/>
      <c r="S5542" s="339"/>
    </row>
    <row r="5543" spans="18:19" x14ac:dyDescent="0.25">
      <c r="R5543" s="360"/>
      <c r="S5543" s="339"/>
    </row>
    <row r="5544" spans="18:19" x14ac:dyDescent="0.25">
      <c r="R5544" s="360"/>
      <c r="S5544" s="339"/>
    </row>
    <row r="5545" spans="18:19" x14ac:dyDescent="0.25">
      <c r="R5545" s="360"/>
      <c r="S5545" s="339"/>
    </row>
    <row r="5546" spans="18:19" x14ac:dyDescent="0.25">
      <c r="R5546" s="360"/>
      <c r="S5546" s="339"/>
    </row>
    <row r="5547" spans="18:19" x14ac:dyDescent="0.25">
      <c r="R5547" s="360"/>
      <c r="S5547" s="339"/>
    </row>
    <row r="5548" spans="18:19" x14ac:dyDescent="0.25">
      <c r="R5548" s="360"/>
      <c r="S5548" s="339"/>
    </row>
    <row r="5549" spans="18:19" x14ac:dyDescent="0.25">
      <c r="R5549" s="360"/>
      <c r="S5549" s="339"/>
    </row>
    <row r="5550" spans="18:19" x14ac:dyDescent="0.25">
      <c r="R5550" s="360"/>
      <c r="S5550" s="339"/>
    </row>
    <row r="5551" spans="18:19" x14ac:dyDescent="0.25">
      <c r="R5551" s="360"/>
      <c r="S5551" s="339"/>
    </row>
    <row r="5552" spans="18:19" x14ac:dyDescent="0.25">
      <c r="R5552" s="360"/>
      <c r="S5552" s="339"/>
    </row>
    <row r="5553" spans="18:19" x14ac:dyDescent="0.25">
      <c r="R5553" s="360"/>
      <c r="S5553" s="339"/>
    </row>
    <row r="5554" spans="18:19" x14ac:dyDescent="0.25">
      <c r="R5554" s="360"/>
      <c r="S5554" s="339"/>
    </row>
    <row r="5555" spans="18:19" x14ac:dyDescent="0.25">
      <c r="R5555" s="360"/>
      <c r="S5555" s="339"/>
    </row>
    <row r="5556" spans="18:19" x14ac:dyDescent="0.25">
      <c r="R5556" s="360"/>
      <c r="S5556" s="339"/>
    </row>
    <row r="5557" spans="18:19" x14ac:dyDescent="0.25">
      <c r="R5557" s="360"/>
      <c r="S5557" s="339"/>
    </row>
    <row r="5558" spans="18:19" x14ac:dyDescent="0.25">
      <c r="R5558" s="360"/>
      <c r="S5558" s="339"/>
    </row>
    <row r="5559" spans="18:19" x14ac:dyDescent="0.25">
      <c r="R5559" s="360"/>
      <c r="S5559" s="339"/>
    </row>
    <row r="5560" spans="18:19" x14ac:dyDescent="0.25">
      <c r="R5560" s="360"/>
      <c r="S5560" s="339"/>
    </row>
    <row r="5561" spans="18:19" x14ac:dyDescent="0.25">
      <c r="R5561" s="360"/>
      <c r="S5561" s="339"/>
    </row>
    <row r="5562" spans="18:19" x14ac:dyDescent="0.25">
      <c r="R5562" s="360"/>
      <c r="S5562" s="339"/>
    </row>
    <row r="5563" spans="18:19" x14ac:dyDescent="0.25">
      <c r="R5563" s="360"/>
      <c r="S5563" s="339"/>
    </row>
    <row r="5564" spans="18:19" x14ac:dyDescent="0.25">
      <c r="R5564" s="360"/>
      <c r="S5564" s="339"/>
    </row>
    <row r="5565" spans="18:19" x14ac:dyDescent="0.25">
      <c r="R5565" s="360"/>
      <c r="S5565" s="339"/>
    </row>
    <row r="5566" spans="18:19" x14ac:dyDescent="0.25">
      <c r="R5566" s="360"/>
      <c r="S5566" s="339"/>
    </row>
    <row r="5567" spans="18:19" x14ac:dyDescent="0.25">
      <c r="R5567" s="360"/>
      <c r="S5567" s="339"/>
    </row>
    <row r="5568" spans="18:19" x14ac:dyDescent="0.25">
      <c r="R5568" s="360"/>
      <c r="S5568" s="339"/>
    </row>
    <row r="5569" spans="18:19" x14ac:dyDescent="0.25">
      <c r="R5569" s="360"/>
      <c r="S5569" s="339"/>
    </row>
    <row r="5570" spans="18:19" x14ac:dyDescent="0.25">
      <c r="R5570" s="360"/>
      <c r="S5570" s="339"/>
    </row>
    <row r="5571" spans="18:19" x14ac:dyDescent="0.25">
      <c r="R5571" s="360"/>
      <c r="S5571" s="339"/>
    </row>
    <row r="5572" spans="18:19" x14ac:dyDescent="0.25">
      <c r="R5572" s="360"/>
      <c r="S5572" s="339"/>
    </row>
    <row r="5573" spans="18:19" x14ac:dyDescent="0.25">
      <c r="R5573" s="360"/>
      <c r="S5573" s="339"/>
    </row>
    <row r="5574" spans="18:19" x14ac:dyDescent="0.25">
      <c r="R5574" s="360"/>
      <c r="S5574" s="339"/>
    </row>
    <row r="5575" spans="18:19" x14ac:dyDescent="0.25">
      <c r="R5575" s="360"/>
      <c r="S5575" s="339"/>
    </row>
    <row r="5576" spans="18:19" x14ac:dyDescent="0.25">
      <c r="R5576" s="360"/>
      <c r="S5576" s="339"/>
    </row>
    <row r="5577" spans="18:19" x14ac:dyDescent="0.25">
      <c r="R5577" s="360"/>
      <c r="S5577" s="339"/>
    </row>
    <row r="5578" spans="18:19" x14ac:dyDescent="0.25">
      <c r="R5578" s="360"/>
      <c r="S5578" s="339"/>
    </row>
    <row r="5579" spans="18:19" x14ac:dyDescent="0.25">
      <c r="R5579" s="360"/>
      <c r="S5579" s="339"/>
    </row>
    <row r="5580" spans="18:19" x14ac:dyDescent="0.25">
      <c r="R5580" s="360"/>
      <c r="S5580" s="339"/>
    </row>
    <row r="5581" spans="18:19" x14ac:dyDescent="0.25">
      <c r="R5581" s="360"/>
      <c r="S5581" s="339"/>
    </row>
    <row r="5582" spans="18:19" x14ac:dyDescent="0.25">
      <c r="R5582" s="360"/>
      <c r="S5582" s="339"/>
    </row>
    <row r="5583" spans="18:19" x14ac:dyDescent="0.25">
      <c r="R5583" s="360"/>
      <c r="S5583" s="339"/>
    </row>
    <row r="5584" spans="18:19" x14ac:dyDescent="0.25">
      <c r="R5584" s="360"/>
      <c r="S5584" s="339"/>
    </row>
    <row r="5585" spans="18:19" x14ac:dyDescent="0.25">
      <c r="R5585" s="360"/>
      <c r="S5585" s="339"/>
    </row>
    <row r="5586" spans="18:19" x14ac:dyDescent="0.25">
      <c r="R5586" s="360"/>
      <c r="S5586" s="339"/>
    </row>
    <row r="5587" spans="18:19" x14ac:dyDescent="0.25">
      <c r="R5587" s="360"/>
      <c r="S5587" s="339"/>
    </row>
    <row r="5588" spans="18:19" x14ac:dyDescent="0.25">
      <c r="R5588" s="360"/>
      <c r="S5588" s="339"/>
    </row>
    <row r="5589" spans="18:19" x14ac:dyDescent="0.25">
      <c r="R5589" s="360"/>
      <c r="S5589" s="339"/>
    </row>
    <row r="5590" spans="18:19" x14ac:dyDescent="0.25">
      <c r="R5590" s="360"/>
      <c r="S5590" s="339"/>
    </row>
    <row r="5591" spans="18:19" x14ac:dyDescent="0.25">
      <c r="R5591" s="360"/>
      <c r="S5591" s="339"/>
    </row>
    <row r="5592" spans="18:19" x14ac:dyDescent="0.25">
      <c r="R5592" s="360"/>
      <c r="S5592" s="339"/>
    </row>
    <row r="5593" spans="18:19" x14ac:dyDescent="0.25">
      <c r="R5593" s="360"/>
      <c r="S5593" s="339"/>
    </row>
    <row r="5594" spans="18:19" x14ac:dyDescent="0.25">
      <c r="R5594" s="360"/>
      <c r="S5594" s="339"/>
    </row>
    <row r="5595" spans="18:19" x14ac:dyDescent="0.25">
      <c r="R5595" s="360"/>
      <c r="S5595" s="339"/>
    </row>
    <row r="5596" spans="18:19" x14ac:dyDescent="0.25">
      <c r="R5596" s="360"/>
      <c r="S5596" s="339"/>
    </row>
    <row r="5597" spans="18:19" x14ac:dyDescent="0.25">
      <c r="R5597" s="360"/>
      <c r="S5597" s="339"/>
    </row>
    <row r="5598" spans="18:19" x14ac:dyDescent="0.25">
      <c r="R5598" s="360"/>
      <c r="S5598" s="339"/>
    </row>
    <row r="5599" spans="18:19" x14ac:dyDescent="0.25">
      <c r="R5599" s="360"/>
      <c r="S5599" s="339"/>
    </row>
    <row r="5600" spans="18:19" x14ac:dyDescent="0.25">
      <c r="R5600" s="360"/>
      <c r="S5600" s="339"/>
    </row>
    <row r="5601" spans="18:19" x14ac:dyDescent="0.25">
      <c r="R5601" s="360"/>
      <c r="S5601" s="339"/>
    </row>
    <row r="5602" spans="18:19" x14ac:dyDescent="0.25">
      <c r="R5602" s="360"/>
      <c r="S5602" s="339"/>
    </row>
    <row r="5603" spans="18:19" x14ac:dyDescent="0.25">
      <c r="R5603" s="360"/>
      <c r="S5603" s="339"/>
    </row>
    <row r="5604" spans="18:19" x14ac:dyDescent="0.25">
      <c r="R5604" s="360"/>
      <c r="S5604" s="339"/>
    </row>
    <row r="5605" spans="18:19" x14ac:dyDescent="0.25">
      <c r="R5605" s="360"/>
      <c r="S5605" s="339"/>
    </row>
    <row r="5606" spans="18:19" x14ac:dyDescent="0.25">
      <c r="R5606" s="360"/>
      <c r="S5606" s="339"/>
    </row>
    <row r="5607" spans="18:19" x14ac:dyDescent="0.25">
      <c r="R5607" s="360"/>
      <c r="S5607" s="339"/>
    </row>
    <row r="5608" spans="18:19" x14ac:dyDescent="0.25">
      <c r="R5608" s="360"/>
      <c r="S5608" s="339"/>
    </row>
    <row r="5609" spans="18:19" x14ac:dyDescent="0.25">
      <c r="R5609" s="360"/>
      <c r="S5609" s="339"/>
    </row>
    <row r="5610" spans="18:19" x14ac:dyDescent="0.25">
      <c r="R5610" s="360"/>
      <c r="S5610" s="339"/>
    </row>
    <row r="5611" spans="18:19" x14ac:dyDescent="0.25">
      <c r="R5611" s="360"/>
      <c r="S5611" s="339"/>
    </row>
    <row r="5612" spans="18:19" x14ac:dyDescent="0.25">
      <c r="R5612" s="360"/>
      <c r="S5612" s="339"/>
    </row>
    <row r="5613" spans="18:19" x14ac:dyDescent="0.25">
      <c r="R5613" s="360"/>
      <c r="S5613" s="339"/>
    </row>
    <row r="5614" spans="18:19" x14ac:dyDescent="0.25">
      <c r="R5614" s="360"/>
      <c r="S5614" s="339"/>
    </row>
    <row r="5615" spans="18:19" x14ac:dyDescent="0.25">
      <c r="R5615" s="360"/>
      <c r="S5615" s="339"/>
    </row>
    <row r="5616" spans="18:19" x14ac:dyDescent="0.25">
      <c r="R5616" s="360"/>
      <c r="S5616" s="339"/>
    </row>
    <row r="5617" spans="18:19" x14ac:dyDescent="0.25">
      <c r="R5617" s="360"/>
      <c r="S5617" s="339"/>
    </row>
    <row r="5618" spans="18:19" x14ac:dyDescent="0.25">
      <c r="R5618" s="360"/>
      <c r="S5618" s="339"/>
    </row>
    <row r="5619" spans="18:19" x14ac:dyDescent="0.25">
      <c r="R5619" s="360"/>
      <c r="S5619" s="339"/>
    </row>
    <row r="5620" spans="18:19" x14ac:dyDescent="0.25">
      <c r="R5620" s="360"/>
      <c r="S5620" s="339"/>
    </row>
    <row r="5621" spans="18:19" x14ac:dyDescent="0.25">
      <c r="R5621" s="360"/>
      <c r="S5621" s="339"/>
    </row>
    <row r="5622" spans="18:19" x14ac:dyDescent="0.25">
      <c r="R5622" s="360"/>
      <c r="S5622" s="339"/>
    </row>
    <row r="5623" spans="18:19" x14ac:dyDescent="0.25">
      <c r="R5623" s="360"/>
      <c r="S5623" s="339"/>
    </row>
    <row r="5624" spans="18:19" x14ac:dyDescent="0.25">
      <c r="R5624" s="360"/>
      <c r="S5624" s="339"/>
    </row>
    <row r="5625" spans="18:19" x14ac:dyDescent="0.25">
      <c r="R5625" s="360"/>
      <c r="S5625" s="339"/>
    </row>
    <row r="5626" spans="18:19" x14ac:dyDescent="0.25">
      <c r="R5626" s="360"/>
      <c r="S5626" s="339"/>
    </row>
    <row r="5627" spans="18:19" x14ac:dyDescent="0.25">
      <c r="R5627" s="360"/>
      <c r="S5627" s="339"/>
    </row>
    <row r="5628" spans="18:19" x14ac:dyDescent="0.25">
      <c r="R5628" s="360"/>
      <c r="S5628" s="339"/>
    </row>
    <row r="5629" spans="18:19" x14ac:dyDescent="0.25">
      <c r="R5629" s="360"/>
      <c r="S5629" s="339"/>
    </row>
    <row r="5630" spans="18:19" x14ac:dyDescent="0.25">
      <c r="R5630" s="360"/>
      <c r="S5630" s="339"/>
    </row>
    <row r="5631" spans="18:19" x14ac:dyDescent="0.25">
      <c r="R5631" s="360"/>
      <c r="S5631" s="339"/>
    </row>
    <row r="5632" spans="18:19" x14ac:dyDescent="0.25">
      <c r="R5632" s="360"/>
      <c r="S5632" s="339"/>
    </row>
    <row r="5633" spans="18:19" x14ac:dyDescent="0.25">
      <c r="R5633" s="360"/>
      <c r="S5633" s="339"/>
    </row>
    <row r="5634" spans="18:19" x14ac:dyDescent="0.25">
      <c r="R5634" s="360"/>
      <c r="S5634" s="339"/>
    </row>
    <row r="5635" spans="18:19" x14ac:dyDescent="0.25">
      <c r="R5635" s="360"/>
      <c r="S5635" s="339"/>
    </row>
    <row r="5636" spans="18:19" x14ac:dyDescent="0.25">
      <c r="R5636" s="360"/>
      <c r="S5636" s="339"/>
    </row>
    <row r="5637" spans="18:19" x14ac:dyDescent="0.25">
      <c r="R5637" s="360"/>
      <c r="S5637" s="339"/>
    </row>
    <row r="5638" spans="18:19" x14ac:dyDescent="0.25">
      <c r="R5638" s="360"/>
      <c r="S5638" s="339"/>
    </row>
    <row r="5639" spans="18:19" x14ac:dyDescent="0.25">
      <c r="R5639" s="360"/>
      <c r="S5639" s="339"/>
    </row>
    <row r="5640" spans="18:19" x14ac:dyDescent="0.25">
      <c r="R5640" s="360"/>
      <c r="S5640" s="339"/>
    </row>
    <row r="5641" spans="18:19" x14ac:dyDescent="0.25">
      <c r="R5641" s="360"/>
      <c r="S5641" s="339"/>
    </row>
    <row r="5642" spans="18:19" x14ac:dyDescent="0.25">
      <c r="R5642" s="360"/>
      <c r="S5642" s="339"/>
    </row>
    <row r="5643" spans="18:19" x14ac:dyDescent="0.25">
      <c r="R5643" s="360"/>
      <c r="S5643" s="339"/>
    </row>
    <row r="5644" spans="18:19" x14ac:dyDescent="0.25">
      <c r="R5644" s="360"/>
      <c r="S5644" s="339"/>
    </row>
    <row r="5645" spans="18:19" x14ac:dyDescent="0.25">
      <c r="R5645" s="360"/>
      <c r="S5645" s="339"/>
    </row>
    <row r="5646" spans="18:19" x14ac:dyDescent="0.25">
      <c r="R5646" s="360"/>
      <c r="S5646" s="339"/>
    </row>
    <row r="5647" spans="18:19" x14ac:dyDescent="0.25">
      <c r="R5647" s="360"/>
      <c r="S5647" s="339"/>
    </row>
    <row r="5648" spans="18:19" x14ac:dyDescent="0.25">
      <c r="R5648" s="360"/>
      <c r="S5648" s="339"/>
    </row>
    <row r="5649" spans="18:19" x14ac:dyDescent="0.25">
      <c r="R5649" s="360"/>
      <c r="S5649" s="339"/>
    </row>
    <row r="5650" spans="18:19" x14ac:dyDescent="0.25">
      <c r="R5650" s="360"/>
      <c r="S5650" s="339"/>
    </row>
    <row r="5651" spans="18:19" x14ac:dyDescent="0.25">
      <c r="R5651" s="360"/>
      <c r="S5651" s="339"/>
    </row>
    <row r="5652" spans="18:19" x14ac:dyDescent="0.25">
      <c r="R5652" s="360"/>
      <c r="S5652" s="339"/>
    </row>
    <row r="5653" spans="18:19" x14ac:dyDescent="0.25">
      <c r="R5653" s="360"/>
      <c r="S5653" s="339"/>
    </row>
    <row r="5654" spans="18:19" x14ac:dyDescent="0.25">
      <c r="R5654" s="360"/>
      <c r="S5654" s="339"/>
    </row>
    <row r="5655" spans="18:19" x14ac:dyDescent="0.25">
      <c r="R5655" s="360"/>
      <c r="S5655" s="339"/>
    </row>
    <row r="5656" spans="18:19" x14ac:dyDescent="0.25">
      <c r="R5656" s="360"/>
      <c r="S5656" s="339"/>
    </row>
    <row r="5657" spans="18:19" x14ac:dyDescent="0.25">
      <c r="R5657" s="360"/>
      <c r="S5657" s="339"/>
    </row>
    <row r="5658" spans="18:19" x14ac:dyDescent="0.25">
      <c r="R5658" s="360"/>
      <c r="S5658" s="339"/>
    </row>
    <row r="5659" spans="18:19" x14ac:dyDescent="0.25">
      <c r="R5659" s="360"/>
      <c r="S5659" s="339"/>
    </row>
    <row r="5660" spans="18:19" x14ac:dyDescent="0.25">
      <c r="R5660" s="360"/>
      <c r="S5660" s="339"/>
    </row>
    <row r="5661" spans="18:19" x14ac:dyDescent="0.25">
      <c r="R5661" s="360"/>
      <c r="S5661" s="339"/>
    </row>
    <row r="5662" spans="18:19" x14ac:dyDescent="0.25">
      <c r="R5662" s="360"/>
      <c r="S5662" s="339"/>
    </row>
    <row r="5663" spans="18:19" x14ac:dyDescent="0.25">
      <c r="R5663" s="360"/>
      <c r="S5663" s="339"/>
    </row>
    <row r="5664" spans="18:19" x14ac:dyDescent="0.25">
      <c r="R5664" s="360"/>
      <c r="S5664" s="339"/>
    </row>
    <row r="5665" spans="18:19" x14ac:dyDescent="0.25">
      <c r="R5665" s="360"/>
      <c r="S5665" s="339"/>
    </row>
    <row r="5666" spans="18:19" x14ac:dyDescent="0.25">
      <c r="R5666" s="360"/>
      <c r="S5666" s="339"/>
    </row>
    <row r="5667" spans="18:19" x14ac:dyDescent="0.25">
      <c r="R5667" s="360"/>
      <c r="S5667" s="339"/>
    </row>
    <row r="5668" spans="18:19" x14ac:dyDescent="0.25">
      <c r="R5668" s="360"/>
      <c r="S5668" s="339"/>
    </row>
    <row r="5669" spans="18:19" x14ac:dyDescent="0.25">
      <c r="R5669" s="360"/>
      <c r="S5669" s="339"/>
    </row>
    <row r="5670" spans="18:19" x14ac:dyDescent="0.25">
      <c r="R5670" s="360"/>
      <c r="S5670" s="339"/>
    </row>
    <row r="5671" spans="18:19" x14ac:dyDescent="0.25">
      <c r="R5671" s="360"/>
      <c r="S5671" s="339"/>
    </row>
    <row r="5672" spans="18:19" x14ac:dyDescent="0.25">
      <c r="R5672" s="360"/>
      <c r="S5672" s="339"/>
    </row>
    <row r="5673" spans="18:19" x14ac:dyDescent="0.25">
      <c r="R5673" s="360"/>
      <c r="S5673" s="339"/>
    </row>
    <row r="5674" spans="18:19" x14ac:dyDescent="0.25">
      <c r="R5674" s="360"/>
      <c r="S5674" s="339"/>
    </row>
    <row r="5675" spans="18:19" x14ac:dyDescent="0.25">
      <c r="R5675" s="360"/>
      <c r="S5675" s="339"/>
    </row>
    <row r="5676" spans="18:19" x14ac:dyDescent="0.25">
      <c r="R5676" s="360"/>
      <c r="S5676" s="339"/>
    </row>
    <row r="5677" spans="18:19" x14ac:dyDescent="0.25">
      <c r="R5677" s="360"/>
      <c r="S5677" s="339"/>
    </row>
    <row r="5678" spans="18:19" x14ac:dyDescent="0.25">
      <c r="R5678" s="360"/>
      <c r="S5678" s="339"/>
    </row>
    <row r="5679" spans="18:19" x14ac:dyDescent="0.25">
      <c r="R5679" s="360"/>
      <c r="S5679" s="339"/>
    </row>
    <row r="5680" spans="18:19" x14ac:dyDescent="0.25">
      <c r="R5680" s="360"/>
      <c r="S5680" s="339"/>
    </row>
    <row r="5681" spans="18:19" x14ac:dyDescent="0.25">
      <c r="R5681" s="360"/>
      <c r="S5681" s="339"/>
    </row>
    <row r="5682" spans="18:19" x14ac:dyDescent="0.25">
      <c r="R5682" s="360"/>
      <c r="S5682" s="339"/>
    </row>
    <row r="5683" spans="18:19" x14ac:dyDescent="0.25">
      <c r="R5683" s="360"/>
      <c r="S5683" s="339"/>
    </row>
    <row r="5684" spans="18:19" x14ac:dyDescent="0.25">
      <c r="R5684" s="360"/>
      <c r="S5684" s="339"/>
    </row>
    <row r="5685" spans="18:19" x14ac:dyDescent="0.25">
      <c r="R5685" s="360"/>
      <c r="S5685" s="339"/>
    </row>
    <row r="5686" spans="18:19" x14ac:dyDescent="0.25">
      <c r="R5686" s="360"/>
      <c r="S5686" s="339"/>
    </row>
    <row r="5687" spans="18:19" x14ac:dyDescent="0.25">
      <c r="R5687" s="360"/>
      <c r="S5687" s="339"/>
    </row>
    <row r="5688" spans="18:19" x14ac:dyDescent="0.25">
      <c r="R5688" s="360"/>
      <c r="S5688" s="339"/>
    </row>
    <row r="5689" spans="18:19" x14ac:dyDescent="0.25">
      <c r="R5689" s="360"/>
      <c r="S5689" s="339"/>
    </row>
    <row r="5690" spans="18:19" x14ac:dyDescent="0.25">
      <c r="R5690" s="360"/>
      <c r="S5690" s="339"/>
    </row>
    <row r="5691" spans="18:19" x14ac:dyDescent="0.25">
      <c r="R5691" s="360"/>
      <c r="S5691" s="339"/>
    </row>
    <row r="5692" spans="18:19" x14ac:dyDescent="0.25">
      <c r="R5692" s="360"/>
      <c r="S5692" s="339"/>
    </row>
    <row r="5693" spans="18:19" x14ac:dyDescent="0.25">
      <c r="R5693" s="360"/>
      <c r="S5693" s="339"/>
    </row>
    <row r="5694" spans="18:19" x14ac:dyDescent="0.25">
      <c r="R5694" s="360"/>
      <c r="S5694" s="339"/>
    </row>
    <row r="5695" spans="18:19" x14ac:dyDescent="0.25">
      <c r="R5695" s="360"/>
      <c r="S5695" s="339"/>
    </row>
    <row r="5696" spans="18:19" x14ac:dyDescent="0.25">
      <c r="R5696" s="360"/>
      <c r="S5696" s="339"/>
    </row>
    <row r="5697" spans="18:19" x14ac:dyDescent="0.25">
      <c r="R5697" s="360"/>
      <c r="S5697" s="339"/>
    </row>
    <row r="5698" spans="18:19" x14ac:dyDescent="0.25">
      <c r="R5698" s="360"/>
      <c r="S5698" s="339"/>
    </row>
    <row r="5699" spans="18:19" x14ac:dyDescent="0.25">
      <c r="R5699" s="360"/>
      <c r="S5699" s="339"/>
    </row>
    <row r="5700" spans="18:19" x14ac:dyDescent="0.25">
      <c r="R5700" s="360"/>
      <c r="S5700" s="339"/>
    </row>
    <row r="5701" spans="18:19" x14ac:dyDescent="0.25">
      <c r="R5701" s="360"/>
      <c r="S5701" s="339"/>
    </row>
    <row r="5702" spans="18:19" x14ac:dyDescent="0.25">
      <c r="R5702" s="360"/>
      <c r="S5702" s="339"/>
    </row>
    <row r="5703" spans="18:19" x14ac:dyDescent="0.25">
      <c r="R5703" s="360"/>
      <c r="S5703" s="339"/>
    </row>
    <row r="5704" spans="18:19" x14ac:dyDescent="0.25">
      <c r="R5704" s="360"/>
      <c r="S5704" s="339"/>
    </row>
    <row r="5705" spans="18:19" x14ac:dyDescent="0.25">
      <c r="R5705" s="360"/>
      <c r="S5705" s="339"/>
    </row>
    <row r="5706" spans="18:19" x14ac:dyDescent="0.25">
      <c r="R5706" s="360"/>
      <c r="S5706" s="339"/>
    </row>
    <row r="5707" spans="18:19" x14ac:dyDescent="0.25">
      <c r="R5707" s="360"/>
      <c r="S5707" s="339"/>
    </row>
    <row r="5708" spans="18:19" x14ac:dyDescent="0.25">
      <c r="R5708" s="360"/>
      <c r="S5708" s="339"/>
    </row>
    <row r="5709" spans="18:19" x14ac:dyDescent="0.25">
      <c r="R5709" s="360"/>
      <c r="S5709" s="339"/>
    </row>
    <row r="5710" spans="18:19" x14ac:dyDescent="0.25">
      <c r="R5710" s="360"/>
      <c r="S5710" s="339"/>
    </row>
    <row r="5711" spans="18:19" x14ac:dyDescent="0.25">
      <c r="R5711" s="360"/>
      <c r="S5711" s="339"/>
    </row>
    <row r="5712" spans="18:19" x14ac:dyDescent="0.25">
      <c r="R5712" s="360"/>
      <c r="S5712" s="339"/>
    </row>
    <row r="5713" spans="18:19" x14ac:dyDescent="0.25">
      <c r="R5713" s="360"/>
      <c r="S5713" s="339"/>
    </row>
    <row r="5714" spans="18:19" x14ac:dyDescent="0.25">
      <c r="R5714" s="360"/>
      <c r="S5714" s="339"/>
    </row>
    <row r="5715" spans="18:19" x14ac:dyDescent="0.25">
      <c r="R5715" s="360"/>
      <c r="S5715" s="339"/>
    </row>
    <row r="5716" spans="18:19" x14ac:dyDescent="0.25">
      <c r="R5716" s="360"/>
      <c r="S5716" s="339"/>
    </row>
    <row r="5717" spans="18:19" x14ac:dyDescent="0.25">
      <c r="R5717" s="360"/>
      <c r="S5717" s="339"/>
    </row>
    <row r="5718" spans="18:19" x14ac:dyDescent="0.25">
      <c r="R5718" s="360"/>
      <c r="S5718" s="339"/>
    </row>
    <row r="5719" spans="18:19" x14ac:dyDescent="0.25">
      <c r="R5719" s="360"/>
      <c r="S5719" s="339"/>
    </row>
    <row r="5720" spans="18:19" x14ac:dyDescent="0.25">
      <c r="R5720" s="360"/>
      <c r="S5720" s="339"/>
    </row>
    <row r="5721" spans="18:19" x14ac:dyDescent="0.25">
      <c r="R5721" s="360"/>
      <c r="S5721" s="339"/>
    </row>
    <row r="5722" spans="18:19" x14ac:dyDescent="0.25">
      <c r="R5722" s="360"/>
      <c r="S5722" s="339"/>
    </row>
    <row r="5723" spans="18:19" x14ac:dyDescent="0.25">
      <c r="R5723" s="360"/>
      <c r="S5723" s="339"/>
    </row>
    <row r="5724" spans="18:19" x14ac:dyDescent="0.25">
      <c r="R5724" s="360"/>
      <c r="S5724" s="339"/>
    </row>
    <row r="5725" spans="18:19" x14ac:dyDescent="0.25">
      <c r="R5725" s="360"/>
      <c r="S5725" s="339"/>
    </row>
    <row r="5726" spans="18:19" x14ac:dyDescent="0.25">
      <c r="R5726" s="360"/>
      <c r="S5726" s="339"/>
    </row>
    <row r="5727" spans="18:19" x14ac:dyDescent="0.25">
      <c r="R5727" s="360"/>
      <c r="S5727" s="339"/>
    </row>
    <row r="5728" spans="18:19" x14ac:dyDescent="0.25">
      <c r="R5728" s="360"/>
      <c r="S5728" s="339"/>
    </row>
    <row r="5729" spans="18:19" x14ac:dyDescent="0.25">
      <c r="R5729" s="360"/>
      <c r="S5729" s="339"/>
    </row>
    <row r="5730" spans="18:19" x14ac:dyDescent="0.25">
      <c r="R5730" s="360"/>
      <c r="S5730" s="339"/>
    </row>
    <row r="5731" spans="18:19" x14ac:dyDescent="0.25">
      <c r="R5731" s="360"/>
      <c r="S5731" s="339"/>
    </row>
    <row r="5732" spans="18:19" x14ac:dyDescent="0.25">
      <c r="R5732" s="360"/>
      <c r="S5732" s="339"/>
    </row>
    <row r="5733" spans="18:19" x14ac:dyDescent="0.25">
      <c r="R5733" s="360"/>
      <c r="S5733" s="339"/>
    </row>
    <row r="5734" spans="18:19" x14ac:dyDescent="0.25">
      <c r="R5734" s="360"/>
      <c r="S5734" s="339"/>
    </row>
    <row r="5735" spans="18:19" x14ac:dyDescent="0.25">
      <c r="R5735" s="360"/>
      <c r="S5735" s="339"/>
    </row>
    <row r="5736" spans="18:19" x14ac:dyDescent="0.25">
      <c r="R5736" s="360"/>
      <c r="S5736" s="339"/>
    </row>
    <row r="5737" spans="18:19" x14ac:dyDescent="0.25">
      <c r="R5737" s="360"/>
      <c r="S5737" s="339"/>
    </row>
    <row r="5738" spans="18:19" x14ac:dyDescent="0.25">
      <c r="R5738" s="360"/>
      <c r="S5738" s="339"/>
    </row>
    <row r="5739" spans="18:19" x14ac:dyDescent="0.25">
      <c r="R5739" s="360"/>
      <c r="S5739" s="339"/>
    </row>
    <row r="5740" spans="18:19" x14ac:dyDescent="0.25">
      <c r="R5740" s="360"/>
      <c r="S5740" s="339"/>
    </row>
    <row r="5741" spans="18:19" x14ac:dyDescent="0.25">
      <c r="R5741" s="360"/>
      <c r="S5741" s="339"/>
    </row>
    <row r="5742" spans="18:19" x14ac:dyDescent="0.25">
      <c r="R5742" s="360"/>
      <c r="S5742" s="339"/>
    </row>
    <row r="5743" spans="18:19" x14ac:dyDescent="0.25">
      <c r="R5743" s="360"/>
      <c r="S5743" s="339"/>
    </row>
    <row r="5744" spans="18:19" x14ac:dyDescent="0.25">
      <c r="R5744" s="360"/>
      <c r="S5744" s="339"/>
    </row>
    <row r="5745" spans="18:19" x14ac:dyDescent="0.25">
      <c r="R5745" s="360"/>
      <c r="S5745" s="339"/>
    </row>
    <row r="5746" spans="18:19" x14ac:dyDescent="0.25">
      <c r="R5746" s="360"/>
      <c r="S5746" s="339"/>
    </row>
    <row r="5747" spans="18:19" x14ac:dyDescent="0.25">
      <c r="R5747" s="360"/>
      <c r="S5747" s="339"/>
    </row>
    <row r="5748" spans="18:19" x14ac:dyDescent="0.25">
      <c r="R5748" s="360"/>
      <c r="S5748" s="339"/>
    </row>
    <row r="5749" spans="18:19" x14ac:dyDescent="0.25">
      <c r="R5749" s="360"/>
      <c r="S5749" s="339"/>
    </row>
    <row r="5750" spans="18:19" x14ac:dyDescent="0.25">
      <c r="R5750" s="360"/>
      <c r="S5750" s="339"/>
    </row>
    <row r="5751" spans="18:19" x14ac:dyDescent="0.25">
      <c r="R5751" s="360"/>
      <c r="S5751" s="339"/>
    </row>
    <row r="5752" spans="18:19" x14ac:dyDescent="0.25">
      <c r="R5752" s="360"/>
      <c r="S5752" s="339"/>
    </row>
    <row r="5753" spans="18:19" x14ac:dyDescent="0.25">
      <c r="R5753" s="360"/>
      <c r="S5753" s="339"/>
    </row>
    <row r="5754" spans="18:19" x14ac:dyDescent="0.25">
      <c r="R5754" s="360"/>
      <c r="S5754" s="339"/>
    </row>
    <row r="5755" spans="18:19" x14ac:dyDescent="0.25">
      <c r="R5755" s="360"/>
      <c r="S5755" s="339"/>
    </row>
    <row r="5756" spans="18:19" x14ac:dyDescent="0.25">
      <c r="R5756" s="360"/>
      <c r="S5756" s="339"/>
    </row>
    <row r="5757" spans="18:19" x14ac:dyDescent="0.25">
      <c r="R5757" s="360"/>
      <c r="S5757" s="339"/>
    </row>
    <row r="5758" spans="18:19" x14ac:dyDescent="0.25">
      <c r="R5758" s="360"/>
      <c r="S5758" s="339"/>
    </row>
    <row r="5759" spans="18:19" x14ac:dyDescent="0.25">
      <c r="R5759" s="360"/>
      <c r="S5759" s="339"/>
    </row>
    <row r="5760" spans="18:19" x14ac:dyDescent="0.25">
      <c r="R5760" s="360"/>
      <c r="S5760" s="339"/>
    </row>
    <row r="5761" spans="18:19" x14ac:dyDescent="0.25">
      <c r="R5761" s="360"/>
      <c r="S5761" s="339"/>
    </row>
    <row r="5762" spans="18:19" x14ac:dyDescent="0.25">
      <c r="R5762" s="360"/>
      <c r="S5762" s="339"/>
    </row>
    <row r="5763" spans="18:19" x14ac:dyDescent="0.25">
      <c r="R5763" s="360"/>
      <c r="S5763" s="339"/>
    </row>
    <row r="5764" spans="18:19" x14ac:dyDescent="0.25">
      <c r="R5764" s="360"/>
      <c r="S5764" s="339"/>
    </row>
    <row r="5765" spans="18:19" x14ac:dyDescent="0.25">
      <c r="R5765" s="360"/>
      <c r="S5765" s="339"/>
    </row>
    <row r="5766" spans="18:19" x14ac:dyDescent="0.25">
      <c r="R5766" s="360"/>
      <c r="S5766" s="339"/>
    </row>
    <row r="5767" spans="18:19" x14ac:dyDescent="0.25">
      <c r="R5767" s="360"/>
      <c r="S5767" s="339"/>
    </row>
    <row r="5768" spans="18:19" x14ac:dyDescent="0.25">
      <c r="R5768" s="360"/>
      <c r="S5768" s="339"/>
    </row>
    <row r="5769" spans="18:19" x14ac:dyDescent="0.25">
      <c r="R5769" s="360"/>
      <c r="S5769" s="339"/>
    </row>
    <row r="5770" spans="18:19" x14ac:dyDescent="0.25">
      <c r="R5770" s="360"/>
      <c r="S5770" s="339"/>
    </row>
    <row r="5771" spans="18:19" x14ac:dyDescent="0.25">
      <c r="R5771" s="360"/>
      <c r="S5771" s="339"/>
    </row>
    <row r="5772" spans="18:19" x14ac:dyDescent="0.25">
      <c r="R5772" s="360"/>
      <c r="S5772" s="339"/>
    </row>
    <row r="5773" spans="18:19" x14ac:dyDescent="0.25">
      <c r="R5773" s="360"/>
      <c r="S5773" s="339"/>
    </row>
    <row r="5774" spans="18:19" x14ac:dyDescent="0.25">
      <c r="R5774" s="360"/>
      <c r="S5774" s="339"/>
    </row>
    <row r="5775" spans="18:19" x14ac:dyDescent="0.25">
      <c r="R5775" s="360"/>
      <c r="S5775" s="339"/>
    </row>
    <row r="5776" spans="18:19" x14ac:dyDescent="0.25">
      <c r="R5776" s="360"/>
      <c r="S5776" s="339"/>
    </row>
    <row r="5777" spans="18:19" x14ac:dyDescent="0.25">
      <c r="R5777" s="360"/>
      <c r="S5777" s="339"/>
    </row>
    <row r="5778" spans="18:19" x14ac:dyDescent="0.25">
      <c r="R5778" s="360"/>
      <c r="S5778" s="339"/>
    </row>
    <row r="5779" spans="18:19" x14ac:dyDescent="0.25">
      <c r="R5779" s="360"/>
      <c r="S5779" s="339"/>
    </row>
    <row r="5780" spans="18:19" x14ac:dyDescent="0.25">
      <c r="R5780" s="360"/>
      <c r="S5780" s="339"/>
    </row>
    <row r="5781" spans="18:19" x14ac:dyDescent="0.25">
      <c r="R5781" s="360"/>
      <c r="S5781" s="339"/>
    </row>
    <row r="5782" spans="18:19" x14ac:dyDescent="0.25">
      <c r="R5782" s="360"/>
      <c r="S5782" s="339"/>
    </row>
    <row r="5783" spans="18:19" x14ac:dyDescent="0.25">
      <c r="R5783" s="360"/>
      <c r="S5783" s="339"/>
    </row>
    <row r="5784" spans="18:19" x14ac:dyDescent="0.25">
      <c r="R5784" s="360"/>
      <c r="S5784" s="339"/>
    </row>
    <row r="5785" spans="18:19" x14ac:dyDescent="0.25">
      <c r="R5785" s="360"/>
      <c r="S5785" s="339"/>
    </row>
    <row r="5786" spans="18:19" x14ac:dyDescent="0.25">
      <c r="R5786" s="360"/>
      <c r="S5786" s="339"/>
    </row>
    <row r="5787" spans="18:19" x14ac:dyDescent="0.25">
      <c r="R5787" s="360"/>
      <c r="S5787" s="339"/>
    </row>
    <row r="5788" spans="18:19" x14ac:dyDescent="0.25">
      <c r="R5788" s="360"/>
      <c r="S5788" s="339"/>
    </row>
    <row r="5789" spans="18:19" x14ac:dyDescent="0.25">
      <c r="R5789" s="360"/>
      <c r="S5789" s="339"/>
    </row>
    <row r="5790" spans="18:19" x14ac:dyDescent="0.25">
      <c r="R5790" s="360"/>
      <c r="S5790" s="339"/>
    </row>
    <row r="5791" spans="18:19" x14ac:dyDescent="0.25">
      <c r="R5791" s="360"/>
      <c r="S5791" s="339"/>
    </row>
    <row r="5792" spans="18:19" x14ac:dyDescent="0.25">
      <c r="R5792" s="360"/>
      <c r="S5792" s="339"/>
    </row>
    <row r="5793" spans="18:19" x14ac:dyDescent="0.25">
      <c r="R5793" s="360"/>
      <c r="S5793" s="339"/>
    </row>
    <row r="5794" spans="18:19" x14ac:dyDescent="0.25">
      <c r="R5794" s="360"/>
      <c r="S5794" s="339"/>
    </row>
    <row r="5795" spans="18:19" x14ac:dyDescent="0.25">
      <c r="R5795" s="360"/>
      <c r="S5795" s="339"/>
    </row>
    <row r="5796" spans="18:19" x14ac:dyDescent="0.25">
      <c r="R5796" s="360"/>
      <c r="S5796" s="339"/>
    </row>
    <row r="5797" spans="18:19" x14ac:dyDescent="0.25">
      <c r="R5797" s="360"/>
      <c r="S5797" s="339"/>
    </row>
    <row r="5798" spans="18:19" x14ac:dyDescent="0.25">
      <c r="R5798" s="360"/>
      <c r="S5798" s="339"/>
    </row>
    <row r="5799" spans="18:19" x14ac:dyDescent="0.25">
      <c r="R5799" s="360"/>
      <c r="S5799" s="339"/>
    </row>
    <row r="5800" spans="18:19" x14ac:dyDescent="0.25">
      <c r="R5800" s="360"/>
      <c r="S5800" s="339"/>
    </row>
    <row r="5801" spans="18:19" x14ac:dyDescent="0.25">
      <c r="R5801" s="360"/>
      <c r="S5801" s="339"/>
    </row>
    <row r="5802" spans="18:19" x14ac:dyDescent="0.25">
      <c r="R5802" s="360"/>
      <c r="S5802" s="339"/>
    </row>
    <row r="5803" spans="18:19" x14ac:dyDescent="0.25">
      <c r="R5803" s="360"/>
      <c r="S5803" s="339"/>
    </row>
    <row r="5804" spans="18:19" x14ac:dyDescent="0.25">
      <c r="R5804" s="360"/>
      <c r="S5804" s="339"/>
    </row>
    <row r="5805" spans="18:19" x14ac:dyDescent="0.25">
      <c r="R5805" s="360"/>
      <c r="S5805" s="339"/>
    </row>
    <row r="5806" spans="18:19" x14ac:dyDescent="0.25">
      <c r="R5806" s="360"/>
      <c r="S5806" s="339"/>
    </row>
    <row r="5807" spans="18:19" x14ac:dyDescent="0.25">
      <c r="R5807" s="360"/>
      <c r="S5807" s="339"/>
    </row>
    <row r="5808" spans="18:19" x14ac:dyDescent="0.25">
      <c r="R5808" s="360"/>
      <c r="S5808" s="339"/>
    </row>
    <row r="5809" spans="18:19" x14ac:dyDescent="0.25">
      <c r="R5809" s="360"/>
      <c r="S5809" s="339"/>
    </row>
    <row r="5810" spans="18:19" x14ac:dyDescent="0.25">
      <c r="R5810" s="360"/>
      <c r="S5810" s="339"/>
    </row>
    <row r="5811" spans="18:19" x14ac:dyDescent="0.25">
      <c r="R5811" s="360"/>
      <c r="S5811" s="339"/>
    </row>
    <row r="5812" spans="18:19" x14ac:dyDescent="0.25">
      <c r="R5812" s="360"/>
      <c r="S5812" s="339"/>
    </row>
    <row r="5813" spans="18:19" x14ac:dyDescent="0.25">
      <c r="R5813" s="360"/>
      <c r="S5813" s="339"/>
    </row>
    <row r="5814" spans="18:19" x14ac:dyDescent="0.25">
      <c r="R5814" s="360"/>
      <c r="S5814" s="339"/>
    </row>
    <row r="5815" spans="18:19" x14ac:dyDescent="0.25">
      <c r="R5815" s="360"/>
      <c r="S5815" s="339"/>
    </row>
    <row r="5816" spans="18:19" x14ac:dyDescent="0.25">
      <c r="R5816" s="360"/>
      <c r="S5816" s="339"/>
    </row>
    <row r="5817" spans="18:19" x14ac:dyDescent="0.25">
      <c r="R5817" s="360"/>
      <c r="S5817" s="339"/>
    </row>
    <row r="5818" spans="18:19" x14ac:dyDescent="0.25">
      <c r="R5818" s="360"/>
      <c r="S5818" s="339"/>
    </row>
    <row r="5819" spans="18:19" x14ac:dyDescent="0.25">
      <c r="R5819" s="360"/>
      <c r="S5819" s="339"/>
    </row>
    <row r="5820" spans="18:19" x14ac:dyDescent="0.25">
      <c r="R5820" s="360"/>
      <c r="S5820" s="339"/>
    </row>
    <row r="5821" spans="18:19" x14ac:dyDescent="0.25">
      <c r="R5821" s="360"/>
      <c r="S5821" s="339"/>
    </row>
    <row r="5822" spans="18:19" x14ac:dyDescent="0.25">
      <c r="R5822" s="360"/>
      <c r="S5822" s="339"/>
    </row>
    <row r="5823" spans="18:19" x14ac:dyDescent="0.25">
      <c r="R5823" s="360"/>
      <c r="S5823" s="339"/>
    </row>
    <row r="5824" spans="18:19" x14ac:dyDescent="0.25">
      <c r="R5824" s="360"/>
      <c r="S5824" s="339"/>
    </row>
    <row r="5825" spans="18:19" x14ac:dyDescent="0.25">
      <c r="R5825" s="360"/>
      <c r="S5825" s="339"/>
    </row>
    <row r="5826" spans="18:19" x14ac:dyDescent="0.25">
      <c r="R5826" s="360"/>
      <c r="S5826" s="339"/>
    </row>
    <row r="5827" spans="18:19" x14ac:dyDescent="0.25">
      <c r="R5827" s="360"/>
      <c r="S5827" s="339"/>
    </row>
    <row r="5828" spans="18:19" x14ac:dyDescent="0.25">
      <c r="R5828" s="360"/>
      <c r="S5828" s="339"/>
    </row>
    <row r="5829" spans="18:19" x14ac:dyDescent="0.25">
      <c r="R5829" s="360"/>
      <c r="S5829" s="339"/>
    </row>
    <row r="5830" spans="18:19" x14ac:dyDescent="0.25">
      <c r="R5830" s="360"/>
      <c r="S5830" s="339"/>
    </row>
    <row r="5831" spans="18:19" x14ac:dyDescent="0.25">
      <c r="R5831" s="360"/>
      <c r="S5831" s="339"/>
    </row>
    <row r="5832" spans="18:19" x14ac:dyDescent="0.25">
      <c r="R5832" s="360"/>
      <c r="S5832" s="339"/>
    </row>
    <row r="5833" spans="18:19" x14ac:dyDescent="0.25">
      <c r="R5833" s="360"/>
      <c r="S5833" s="339"/>
    </row>
    <row r="5834" spans="18:19" x14ac:dyDescent="0.25">
      <c r="R5834" s="360"/>
      <c r="S5834" s="339"/>
    </row>
    <row r="5835" spans="18:19" x14ac:dyDescent="0.25">
      <c r="R5835" s="360"/>
      <c r="S5835" s="339"/>
    </row>
    <row r="5836" spans="18:19" x14ac:dyDescent="0.25">
      <c r="R5836" s="360"/>
      <c r="S5836" s="339"/>
    </row>
    <row r="5837" spans="18:19" x14ac:dyDescent="0.25">
      <c r="R5837" s="360"/>
      <c r="S5837" s="339"/>
    </row>
    <row r="5838" spans="18:19" x14ac:dyDescent="0.25">
      <c r="R5838" s="360"/>
      <c r="S5838" s="339"/>
    </row>
    <row r="5839" spans="18:19" x14ac:dyDescent="0.25">
      <c r="R5839" s="360"/>
      <c r="S5839" s="339"/>
    </row>
    <row r="5840" spans="18:19" x14ac:dyDescent="0.25">
      <c r="R5840" s="360"/>
      <c r="S5840" s="339"/>
    </row>
    <row r="5841" spans="18:19" x14ac:dyDescent="0.25">
      <c r="R5841" s="360"/>
      <c r="S5841" s="339"/>
    </row>
    <row r="5842" spans="18:19" x14ac:dyDescent="0.25">
      <c r="R5842" s="360"/>
      <c r="S5842" s="339"/>
    </row>
    <row r="5843" spans="18:19" x14ac:dyDescent="0.25">
      <c r="R5843" s="360"/>
      <c r="S5843" s="339"/>
    </row>
    <row r="5844" spans="18:19" x14ac:dyDescent="0.25">
      <c r="R5844" s="360"/>
      <c r="S5844" s="339"/>
    </row>
    <row r="5845" spans="18:19" x14ac:dyDescent="0.25">
      <c r="R5845" s="360"/>
      <c r="S5845" s="339"/>
    </row>
    <row r="5846" spans="18:19" x14ac:dyDescent="0.25">
      <c r="R5846" s="360"/>
      <c r="S5846" s="339"/>
    </row>
    <row r="5847" spans="18:19" x14ac:dyDescent="0.25">
      <c r="R5847" s="360"/>
      <c r="S5847" s="339"/>
    </row>
    <row r="5848" spans="18:19" x14ac:dyDescent="0.25">
      <c r="R5848" s="360"/>
      <c r="S5848" s="339"/>
    </row>
    <row r="5849" spans="18:19" x14ac:dyDescent="0.25">
      <c r="R5849" s="360"/>
      <c r="S5849" s="339"/>
    </row>
    <row r="5850" spans="18:19" x14ac:dyDescent="0.25">
      <c r="R5850" s="360"/>
      <c r="S5850" s="339"/>
    </row>
    <row r="5851" spans="18:19" x14ac:dyDescent="0.25">
      <c r="R5851" s="360"/>
      <c r="S5851" s="339"/>
    </row>
    <row r="5852" spans="18:19" x14ac:dyDescent="0.25">
      <c r="R5852" s="360"/>
      <c r="S5852" s="339"/>
    </row>
    <row r="5853" spans="18:19" x14ac:dyDescent="0.25">
      <c r="R5853" s="360"/>
      <c r="S5853" s="339"/>
    </row>
    <row r="5854" spans="18:19" x14ac:dyDescent="0.25">
      <c r="R5854" s="360"/>
      <c r="S5854" s="339"/>
    </row>
    <row r="5855" spans="18:19" x14ac:dyDescent="0.25">
      <c r="R5855" s="360"/>
      <c r="S5855" s="339"/>
    </row>
    <row r="5856" spans="18:19" x14ac:dyDescent="0.25">
      <c r="R5856" s="360"/>
      <c r="S5856" s="339"/>
    </row>
    <row r="5857" spans="18:19" x14ac:dyDescent="0.25">
      <c r="R5857" s="360"/>
      <c r="S5857" s="339"/>
    </row>
    <row r="5858" spans="18:19" x14ac:dyDescent="0.25">
      <c r="R5858" s="360"/>
      <c r="S5858" s="339"/>
    </row>
    <row r="5859" spans="18:19" x14ac:dyDescent="0.25">
      <c r="R5859" s="360"/>
      <c r="S5859" s="339"/>
    </row>
    <row r="5860" spans="18:19" x14ac:dyDescent="0.25">
      <c r="R5860" s="360"/>
      <c r="S5860" s="339"/>
    </row>
    <row r="5861" spans="18:19" x14ac:dyDescent="0.25">
      <c r="R5861" s="360"/>
      <c r="S5861" s="339"/>
    </row>
    <row r="5862" spans="18:19" x14ac:dyDescent="0.25">
      <c r="R5862" s="360"/>
      <c r="S5862" s="339"/>
    </row>
    <row r="5863" spans="18:19" x14ac:dyDescent="0.25">
      <c r="R5863" s="360"/>
      <c r="S5863" s="339"/>
    </row>
    <row r="5864" spans="18:19" x14ac:dyDescent="0.25">
      <c r="R5864" s="360"/>
      <c r="S5864" s="339"/>
    </row>
    <row r="5865" spans="18:19" x14ac:dyDescent="0.25">
      <c r="R5865" s="360"/>
      <c r="S5865" s="339"/>
    </row>
    <row r="5866" spans="18:19" x14ac:dyDescent="0.25">
      <c r="R5866" s="360"/>
      <c r="S5866" s="339"/>
    </row>
    <row r="5867" spans="18:19" x14ac:dyDescent="0.25">
      <c r="R5867" s="360"/>
      <c r="S5867" s="339"/>
    </row>
    <row r="5868" spans="18:19" x14ac:dyDescent="0.25">
      <c r="R5868" s="360"/>
      <c r="S5868" s="339"/>
    </row>
    <row r="5869" spans="18:19" x14ac:dyDescent="0.25">
      <c r="R5869" s="360"/>
      <c r="S5869" s="339"/>
    </row>
    <row r="5870" spans="18:19" x14ac:dyDescent="0.25">
      <c r="R5870" s="360"/>
      <c r="S5870" s="339"/>
    </row>
    <row r="5871" spans="18:19" x14ac:dyDescent="0.25">
      <c r="R5871" s="360"/>
      <c r="S5871" s="339"/>
    </row>
    <row r="5872" spans="18:19" x14ac:dyDescent="0.25">
      <c r="R5872" s="360"/>
      <c r="S5872" s="339"/>
    </row>
    <row r="5873" spans="18:19" x14ac:dyDescent="0.25">
      <c r="R5873" s="360"/>
      <c r="S5873" s="339"/>
    </row>
    <row r="5874" spans="18:19" x14ac:dyDescent="0.25">
      <c r="R5874" s="360"/>
      <c r="S5874" s="339"/>
    </row>
    <row r="5875" spans="18:19" x14ac:dyDescent="0.25">
      <c r="R5875" s="360"/>
      <c r="S5875" s="339"/>
    </row>
    <row r="5876" spans="18:19" x14ac:dyDescent="0.25">
      <c r="R5876" s="360"/>
      <c r="S5876" s="339"/>
    </row>
    <row r="5877" spans="18:19" x14ac:dyDescent="0.25">
      <c r="R5877" s="360"/>
      <c r="S5877" s="339"/>
    </row>
    <row r="5878" spans="18:19" x14ac:dyDescent="0.25">
      <c r="R5878" s="360"/>
      <c r="S5878" s="339"/>
    </row>
    <row r="5879" spans="18:19" x14ac:dyDescent="0.25">
      <c r="R5879" s="360"/>
      <c r="S5879" s="339"/>
    </row>
    <row r="5880" spans="18:19" x14ac:dyDescent="0.25">
      <c r="R5880" s="360"/>
      <c r="S5880" s="339"/>
    </row>
    <row r="5881" spans="18:19" x14ac:dyDescent="0.25">
      <c r="R5881" s="360"/>
      <c r="S5881" s="339"/>
    </row>
    <row r="5882" spans="18:19" x14ac:dyDescent="0.25">
      <c r="R5882" s="360"/>
      <c r="S5882" s="339"/>
    </row>
    <row r="5883" spans="18:19" x14ac:dyDescent="0.25">
      <c r="R5883" s="360"/>
      <c r="S5883" s="339"/>
    </row>
    <row r="5884" spans="18:19" x14ac:dyDescent="0.25">
      <c r="R5884" s="360"/>
      <c r="S5884" s="339"/>
    </row>
    <row r="5885" spans="18:19" x14ac:dyDescent="0.25">
      <c r="R5885" s="360"/>
      <c r="S5885" s="339"/>
    </row>
    <row r="5886" spans="18:19" x14ac:dyDescent="0.25">
      <c r="R5886" s="360"/>
      <c r="S5886" s="339"/>
    </row>
    <row r="5887" spans="18:19" x14ac:dyDescent="0.25">
      <c r="R5887" s="360"/>
      <c r="S5887" s="339"/>
    </row>
    <row r="5888" spans="18:19" x14ac:dyDescent="0.25">
      <c r="R5888" s="360"/>
      <c r="S5888" s="339"/>
    </row>
    <row r="5889" spans="18:19" x14ac:dyDescent="0.25">
      <c r="R5889" s="360"/>
      <c r="S5889" s="339"/>
    </row>
    <row r="5890" spans="18:19" x14ac:dyDescent="0.25">
      <c r="R5890" s="360"/>
      <c r="S5890" s="339"/>
    </row>
    <row r="5891" spans="18:19" x14ac:dyDescent="0.25">
      <c r="R5891" s="360"/>
      <c r="S5891" s="339"/>
    </row>
    <row r="5892" spans="18:19" x14ac:dyDescent="0.25">
      <c r="R5892" s="360"/>
      <c r="S5892" s="339"/>
    </row>
    <row r="5893" spans="18:19" x14ac:dyDescent="0.25">
      <c r="R5893" s="360"/>
      <c r="S5893" s="339"/>
    </row>
    <row r="5894" spans="18:19" x14ac:dyDescent="0.25">
      <c r="R5894" s="360"/>
      <c r="S5894" s="339"/>
    </row>
    <row r="5895" spans="18:19" x14ac:dyDescent="0.25">
      <c r="R5895" s="360"/>
      <c r="S5895" s="339"/>
    </row>
    <row r="5896" spans="18:19" x14ac:dyDescent="0.25">
      <c r="R5896" s="360"/>
      <c r="S5896" s="339"/>
    </row>
    <row r="5897" spans="18:19" x14ac:dyDescent="0.25">
      <c r="R5897" s="360"/>
      <c r="S5897" s="339"/>
    </row>
    <row r="5898" spans="18:19" x14ac:dyDescent="0.25">
      <c r="R5898" s="360"/>
      <c r="S5898" s="339"/>
    </row>
    <row r="5899" spans="18:19" x14ac:dyDescent="0.25">
      <c r="R5899" s="360"/>
      <c r="S5899" s="339"/>
    </row>
    <row r="5900" spans="18:19" x14ac:dyDescent="0.25">
      <c r="R5900" s="360"/>
      <c r="S5900" s="339"/>
    </row>
    <row r="5901" spans="18:19" x14ac:dyDescent="0.25">
      <c r="R5901" s="360"/>
      <c r="S5901" s="339"/>
    </row>
    <row r="5902" spans="18:19" x14ac:dyDescent="0.25">
      <c r="R5902" s="360"/>
      <c r="S5902" s="339"/>
    </row>
    <row r="5903" spans="18:19" x14ac:dyDescent="0.25">
      <c r="R5903" s="360"/>
      <c r="S5903" s="339"/>
    </row>
    <row r="5904" spans="18:19" x14ac:dyDescent="0.25">
      <c r="R5904" s="360"/>
      <c r="S5904" s="339"/>
    </row>
    <row r="5905" spans="18:19" x14ac:dyDescent="0.25">
      <c r="R5905" s="360"/>
      <c r="S5905" s="339"/>
    </row>
    <row r="5906" spans="18:19" x14ac:dyDescent="0.25">
      <c r="R5906" s="360"/>
      <c r="S5906" s="339"/>
    </row>
    <row r="5907" spans="18:19" x14ac:dyDescent="0.25">
      <c r="R5907" s="360"/>
      <c r="S5907" s="339"/>
    </row>
    <row r="5908" spans="18:19" x14ac:dyDescent="0.25">
      <c r="R5908" s="360"/>
      <c r="S5908" s="339"/>
    </row>
    <row r="5909" spans="18:19" x14ac:dyDescent="0.25">
      <c r="R5909" s="360"/>
      <c r="S5909" s="339"/>
    </row>
    <row r="5910" spans="18:19" x14ac:dyDescent="0.25">
      <c r="R5910" s="360"/>
      <c r="S5910" s="339"/>
    </row>
    <row r="5911" spans="18:19" x14ac:dyDescent="0.25">
      <c r="R5911" s="360"/>
      <c r="S5911" s="339"/>
    </row>
    <row r="5912" spans="18:19" x14ac:dyDescent="0.25">
      <c r="R5912" s="360"/>
      <c r="S5912" s="339"/>
    </row>
    <row r="5913" spans="18:19" x14ac:dyDescent="0.25">
      <c r="R5913" s="360"/>
      <c r="S5913" s="339"/>
    </row>
    <row r="5914" spans="18:19" x14ac:dyDescent="0.25">
      <c r="R5914" s="360"/>
      <c r="S5914" s="339"/>
    </row>
    <row r="5915" spans="18:19" x14ac:dyDescent="0.25">
      <c r="R5915" s="360"/>
      <c r="S5915" s="339"/>
    </row>
    <row r="5916" spans="18:19" x14ac:dyDescent="0.25">
      <c r="R5916" s="360"/>
      <c r="S5916" s="339"/>
    </row>
    <row r="5917" spans="18:19" x14ac:dyDescent="0.25">
      <c r="R5917" s="360"/>
      <c r="S5917" s="339"/>
    </row>
    <row r="5918" spans="18:19" x14ac:dyDescent="0.25">
      <c r="R5918" s="360"/>
      <c r="S5918" s="339"/>
    </row>
    <row r="5919" spans="18:19" x14ac:dyDescent="0.25">
      <c r="R5919" s="360"/>
      <c r="S5919" s="339"/>
    </row>
    <row r="5920" spans="18:19" x14ac:dyDescent="0.25">
      <c r="R5920" s="360"/>
      <c r="S5920" s="339"/>
    </row>
    <row r="5921" spans="18:19" x14ac:dyDescent="0.25">
      <c r="R5921" s="360"/>
      <c r="S5921" s="339"/>
    </row>
    <row r="5922" spans="18:19" x14ac:dyDescent="0.25">
      <c r="R5922" s="360"/>
      <c r="S5922" s="339"/>
    </row>
    <row r="5923" spans="18:19" x14ac:dyDescent="0.25">
      <c r="R5923" s="360"/>
      <c r="S5923" s="339"/>
    </row>
    <row r="5924" spans="18:19" x14ac:dyDescent="0.25">
      <c r="R5924" s="360"/>
      <c r="S5924" s="339"/>
    </row>
    <row r="5925" spans="18:19" x14ac:dyDescent="0.25">
      <c r="R5925" s="360"/>
      <c r="S5925" s="339"/>
    </row>
    <row r="5926" spans="18:19" x14ac:dyDescent="0.25">
      <c r="R5926" s="360"/>
      <c r="S5926" s="339"/>
    </row>
    <row r="5927" spans="18:19" x14ac:dyDescent="0.25">
      <c r="R5927" s="360"/>
      <c r="S5927" s="339"/>
    </row>
    <row r="5928" spans="18:19" x14ac:dyDescent="0.25">
      <c r="R5928" s="360"/>
      <c r="S5928" s="339"/>
    </row>
    <row r="5929" spans="18:19" x14ac:dyDescent="0.25">
      <c r="R5929" s="360"/>
      <c r="S5929" s="339"/>
    </row>
    <row r="5930" spans="18:19" x14ac:dyDescent="0.25">
      <c r="R5930" s="360"/>
      <c r="S5930" s="339"/>
    </row>
    <row r="5931" spans="18:19" x14ac:dyDescent="0.25">
      <c r="R5931" s="360"/>
      <c r="S5931" s="339"/>
    </row>
    <row r="5932" spans="18:19" x14ac:dyDescent="0.25">
      <c r="R5932" s="360"/>
      <c r="S5932" s="339"/>
    </row>
    <row r="5933" spans="18:19" x14ac:dyDescent="0.25">
      <c r="R5933" s="360"/>
      <c r="S5933" s="339"/>
    </row>
    <row r="5934" spans="18:19" x14ac:dyDescent="0.25">
      <c r="R5934" s="360"/>
      <c r="S5934" s="339"/>
    </row>
    <row r="5935" spans="18:19" x14ac:dyDescent="0.25">
      <c r="R5935" s="360"/>
      <c r="S5935" s="339"/>
    </row>
    <row r="5936" spans="18:19" x14ac:dyDescent="0.25">
      <c r="R5936" s="360"/>
      <c r="S5936" s="339"/>
    </row>
    <row r="5937" spans="18:19" x14ac:dyDescent="0.25">
      <c r="R5937" s="360"/>
      <c r="S5937" s="339"/>
    </row>
    <row r="5938" spans="18:19" x14ac:dyDescent="0.25">
      <c r="R5938" s="360"/>
      <c r="S5938" s="339"/>
    </row>
    <row r="5939" spans="18:19" x14ac:dyDescent="0.25">
      <c r="R5939" s="360"/>
      <c r="S5939" s="339"/>
    </row>
    <row r="5940" spans="18:19" x14ac:dyDescent="0.25">
      <c r="R5940" s="360"/>
      <c r="S5940" s="339"/>
    </row>
    <row r="5941" spans="18:19" x14ac:dyDescent="0.25">
      <c r="R5941" s="360"/>
      <c r="S5941" s="339"/>
    </row>
    <row r="5942" spans="18:19" x14ac:dyDescent="0.25">
      <c r="R5942" s="360"/>
      <c r="S5942" s="339"/>
    </row>
    <row r="5943" spans="18:19" x14ac:dyDescent="0.25">
      <c r="R5943" s="360"/>
      <c r="S5943" s="339"/>
    </row>
    <row r="5944" spans="18:19" x14ac:dyDescent="0.25">
      <c r="R5944" s="360"/>
      <c r="S5944" s="339"/>
    </row>
    <row r="5945" spans="18:19" x14ac:dyDescent="0.25">
      <c r="R5945" s="360"/>
      <c r="S5945" s="339"/>
    </row>
    <row r="5946" spans="18:19" x14ac:dyDescent="0.25">
      <c r="R5946" s="360"/>
      <c r="S5946" s="339"/>
    </row>
    <row r="5947" spans="18:19" x14ac:dyDescent="0.25">
      <c r="R5947" s="360"/>
      <c r="S5947" s="339"/>
    </row>
    <row r="5948" spans="18:19" x14ac:dyDescent="0.25">
      <c r="R5948" s="360"/>
      <c r="S5948" s="339"/>
    </row>
    <row r="5949" spans="18:19" x14ac:dyDescent="0.25">
      <c r="R5949" s="360"/>
      <c r="S5949" s="339"/>
    </row>
    <row r="5950" spans="18:19" x14ac:dyDescent="0.25">
      <c r="R5950" s="360"/>
      <c r="S5950" s="339"/>
    </row>
    <row r="5951" spans="18:19" x14ac:dyDescent="0.25">
      <c r="R5951" s="360"/>
      <c r="S5951" s="339"/>
    </row>
    <row r="5952" spans="18:19" x14ac:dyDescent="0.25">
      <c r="R5952" s="360"/>
      <c r="S5952" s="339"/>
    </row>
    <row r="5953" spans="18:19" x14ac:dyDescent="0.25">
      <c r="R5953" s="360"/>
      <c r="S5953" s="339"/>
    </row>
    <row r="5954" spans="18:19" x14ac:dyDescent="0.25">
      <c r="R5954" s="360"/>
      <c r="S5954" s="339"/>
    </row>
    <row r="5955" spans="18:19" x14ac:dyDescent="0.25">
      <c r="R5955" s="360"/>
      <c r="S5955" s="339"/>
    </row>
    <row r="5956" spans="18:19" x14ac:dyDescent="0.25">
      <c r="R5956" s="360"/>
      <c r="S5956" s="339"/>
    </row>
    <row r="5957" spans="18:19" x14ac:dyDescent="0.25">
      <c r="R5957" s="360"/>
      <c r="S5957" s="339"/>
    </row>
    <row r="5958" spans="18:19" x14ac:dyDescent="0.25">
      <c r="R5958" s="360"/>
      <c r="S5958" s="339"/>
    </row>
    <row r="5959" spans="18:19" x14ac:dyDescent="0.25">
      <c r="R5959" s="360"/>
      <c r="S5959" s="339"/>
    </row>
    <row r="5960" spans="18:19" x14ac:dyDescent="0.25">
      <c r="R5960" s="360"/>
      <c r="S5960" s="339"/>
    </row>
    <row r="5961" spans="18:19" x14ac:dyDescent="0.25">
      <c r="R5961" s="360"/>
      <c r="S5961" s="339"/>
    </row>
    <row r="5962" spans="18:19" x14ac:dyDescent="0.25">
      <c r="R5962" s="360"/>
      <c r="S5962" s="339"/>
    </row>
    <row r="5963" spans="18:19" x14ac:dyDescent="0.25">
      <c r="R5963" s="360"/>
      <c r="S5963" s="339"/>
    </row>
    <row r="5964" spans="18:19" x14ac:dyDescent="0.25">
      <c r="R5964" s="360"/>
      <c r="S5964" s="339"/>
    </row>
    <row r="5965" spans="18:19" x14ac:dyDescent="0.25">
      <c r="R5965" s="360"/>
      <c r="S5965" s="339"/>
    </row>
    <row r="5966" spans="18:19" x14ac:dyDescent="0.25">
      <c r="R5966" s="360"/>
      <c r="S5966" s="339"/>
    </row>
    <row r="5967" spans="18:19" x14ac:dyDescent="0.25">
      <c r="R5967" s="360"/>
      <c r="S5967" s="339"/>
    </row>
    <row r="5968" spans="18:19" x14ac:dyDescent="0.25">
      <c r="R5968" s="360"/>
      <c r="S5968" s="339"/>
    </row>
    <row r="5969" spans="18:19" x14ac:dyDescent="0.25">
      <c r="R5969" s="360"/>
      <c r="S5969" s="339"/>
    </row>
    <row r="5970" spans="18:19" x14ac:dyDescent="0.25">
      <c r="R5970" s="360"/>
      <c r="S5970" s="339"/>
    </row>
    <row r="5971" spans="18:19" x14ac:dyDescent="0.25">
      <c r="R5971" s="360"/>
      <c r="S5971" s="339"/>
    </row>
    <row r="5972" spans="18:19" x14ac:dyDescent="0.25">
      <c r="R5972" s="360"/>
      <c r="S5972" s="339"/>
    </row>
    <row r="5973" spans="18:19" x14ac:dyDescent="0.25">
      <c r="R5973" s="360"/>
      <c r="S5973" s="339"/>
    </row>
    <row r="5974" spans="18:19" x14ac:dyDescent="0.25">
      <c r="R5974" s="360"/>
      <c r="S5974" s="339"/>
    </row>
    <row r="5975" spans="18:19" x14ac:dyDescent="0.25">
      <c r="R5975" s="360"/>
      <c r="S5975" s="339"/>
    </row>
    <row r="5976" spans="18:19" x14ac:dyDescent="0.25">
      <c r="R5976" s="360"/>
      <c r="S5976" s="339"/>
    </row>
    <row r="5977" spans="18:19" x14ac:dyDescent="0.25">
      <c r="R5977" s="360"/>
      <c r="S5977" s="339"/>
    </row>
    <row r="5978" spans="18:19" x14ac:dyDescent="0.25">
      <c r="R5978" s="360"/>
      <c r="S5978" s="339"/>
    </row>
    <row r="5979" spans="18:19" x14ac:dyDescent="0.25">
      <c r="R5979" s="360"/>
      <c r="S5979" s="339"/>
    </row>
    <row r="5980" spans="18:19" x14ac:dyDescent="0.25">
      <c r="R5980" s="360"/>
      <c r="S5980" s="339"/>
    </row>
    <row r="5981" spans="18:19" x14ac:dyDescent="0.25">
      <c r="R5981" s="360"/>
      <c r="S5981" s="339"/>
    </row>
    <row r="5982" spans="18:19" x14ac:dyDescent="0.25">
      <c r="R5982" s="360"/>
      <c r="S5982" s="339"/>
    </row>
    <row r="5983" spans="18:19" x14ac:dyDescent="0.25">
      <c r="R5983" s="360"/>
      <c r="S5983" s="339"/>
    </row>
    <row r="5984" spans="18:19" x14ac:dyDescent="0.25">
      <c r="R5984" s="360"/>
      <c r="S5984" s="339"/>
    </row>
    <row r="5985" spans="18:19" x14ac:dyDescent="0.25">
      <c r="R5985" s="360"/>
      <c r="S5985" s="339"/>
    </row>
    <row r="5986" spans="18:19" x14ac:dyDescent="0.25">
      <c r="R5986" s="360"/>
      <c r="S5986" s="339"/>
    </row>
    <row r="5987" spans="18:19" x14ac:dyDescent="0.25">
      <c r="R5987" s="360"/>
      <c r="S5987" s="339"/>
    </row>
    <row r="5988" spans="18:19" x14ac:dyDescent="0.25">
      <c r="R5988" s="360"/>
      <c r="S5988" s="339"/>
    </row>
    <row r="5989" spans="18:19" x14ac:dyDescent="0.25">
      <c r="R5989" s="360"/>
      <c r="S5989" s="339"/>
    </row>
    <row r="5990" spans="18:19" x14ac:dyDescent="0.25">
      <c r="R5990" s="360"/>
      <c r="S5990" s="339"/>
    </row>
    <row r="5991" spans="18:19" x14ac:dyDescent="0.25">
      <c r="R5991" s="360"/>
      <c r="S5991" s="339"/>
    </row>
    <row r="5992" spans="18:19" x14ac:dyDescent="0.25">
      <c r="R5992" s="360"/>
      <c r="S5992" s="339"/>
    </row>
    <row r="5993" spans="18:19" x14ac:dyDescent="0.25">
      <c r="R5993" s="360"/>
      <c r="S5993" s="339"/>
    </row>
    <row r="5994" spans="18:19" x14ac:dyDescent="0.25">
      <c r="R5994" s="360"/>
      <c r="S5994" s="339"/>
    </row>
    <row r="5995" spans="18:19" x14ac:dyDescent="0.25">
      <c r="R5995" s="360"/>
      <c r="S5995" s="339"/>
    </row>
    <row r="5996" spans="18:19" x14ac:dyDescent="0.25">
      <c r="R5996" s="360"/>
      <c r="S5996" s="339"/>
    </row>
    <row r="5997" spans="18:19" x14ac:dyDescent="0.25">
      <c r="R5997" s="360"/>
      <c r="S5997" s="339"/>
    </row>
    <row r="5998" spans="18:19" x14ac:dyDescent="0.25">
      <c r="R5998" s="360"/>
      <c r="S5998" s="339"/>
    </row>
    <row r="5999" spans="18:19" x14ac:dyDescent="0.25">
      <c r="R5999" s="360"/>
      <c r="S5999" s="339"/>
    </row>
    <row r="6000" spans="18:19" x14ac:dyDescent="0.25">
      <c r="R6000" s="360"/>
      <c r="S6000" s="339"/>
    </row>
    <row r="6001" spans="18:19" x14ac:dyDescent="0.25">
      <c r="R6001" s="360"/>
      <c r="S6001" s="339"/>
    </row>
    <row r="6002" spans="18:19" x14ac:dyDescent="0.25">
      <c r="R6002" s="360"/>
      <c r="S6002" s="339"/>
    </row>
    <row r="6003" spans="18:19" x14ac:dyDescent="0.25">
      <c r="R6003" s="360"/>
      <c r="S6003" s="339"/>
    </row>
    <row r="6004" spans="18:19" x14ac:dyDescent="0.25">
      <c r="R6004" s="360"/>
      <c r="S6004" s="339"/>
    </row>
    <row r="6005" spans="18:19" x14ac:dyDescent="0.25">
      <c r="R6005" s="360"/>
      <c r="S6005" s="339"/>
    </row>
    <row r="6006" spans="18:19" x14ac:dyDescent="0.25">
      <c r="R6006" s="360"/>
      <c r="S6006" s="339"/>
    </row>
    <row r="6007" spans="18:19" x14ac:dyDescent="0.25">
      <c r="R6007" s="360"/>
      <c r="S6007" s="339"/>
    </row>
    <row r="6008" spans="18:19" x14ac:dyDescent="0.25">
      <c r="R6008" s="360"/>
      <c r="S6008" s="339"/>
    </row>
    <row r="6009" spans="18:19" x14ac:dyDescent="0.25">
      <c r="R6009" s="360"/>
      <c r="S6009" s="339"/>
    </row>
    <row r="6010" spans="18:19" x14ac:dyDescent="0.25">
      <c r="R6010" s="360"/>
      <c r="S6010" s="339"/>
    </row>
    <row r="6011" spans="18:19" x14ac:dyDescent="0.25">
      <c r="R6011" s="360"/>
      <c r="S6011" s="339"/>
    </row>
    <row r="6012" spans="18:19" x14ac:dyDescent="0.25">
      <c r="R6012" s="360"/>
      <c r="S6012" s="339"/>
    </row>
    <row r="6013" spans="18:19" x14ac:dyDescent="0.25">
      <c r="R6013" s="360"/>
      <c r="S6013" s="339"/>
    </row>
    <row r="6014" spans="18:19" x14ac:dyDescent="0.25">
      <c r="R6014" s="360"/>
      <c r="S6014" s="339"/>
    </row>
    <row r="6015" spans="18:19" x14ac:dyDescent="0.25">
      <c r="R6015" s="360"/>
      <c r="S6015" s="339"/>
    </row>
    <row r="6016" spans="18:19" x14ac:dyDescent="0.25">
      <c r="R6016" s="360"/>
      <c r="S6016" s="339"/>
    </row>
    <row r="6017" spans="18:19" x14ac:dyDescent="0.25">
      <c r="R6017" s="360"/>
      <c r="S6017" s="339"/>
    </row>
    <row r="6018" spans="18:19" x14ac:dyDescent="0.25">
      <c r="R6018" s="360"/>
      <c r="S6018" s="339"/>
    </row>
    <row r="6019" spans="18:19" x14ac:dyDescent="0.25">
      <c r="R6019" s="360"/>
      <c r="S6019" s="339"/>
    </row>
    <row r="6020" spans="18:19" x14ac:dyDescent="0.25">
      <c r="R6020" s="360"/>
      <c r="S6020" s="339"/>
    </row>
    <row r="6021" spans="18:19" x14ac:dyDescent="0.25">
      <c r="R6021" s="360"/>
      <c r="S6021" s="339"/>
    </row>
    <row r="6022" spans="18:19" x14ac:dyDescent="0.25">
      <c r="R6022" s="360"/>
      <c r="S6022" s="339"/>
    </row>
    <row r="6023" spans="18:19" x14ac:dyDescent="0.25">
      <c r="R6023" s="360"/>
      <c r="S6023" s="339"/>
    </row>
    <row r="6024" spans="18:19" x14ac:dyDescent="0.25">
      <c r="R6024" s="360"/>
      <c r="S6024" s="339"/>
    </row>
    <row r="6025" spans="18:19" x14ac:dyDescent="0.25">
      <c r="R6025" s="360"/>
      <c r="S6025" s="339"/>
    </row>
    <row r="6026" spans="18:19" x14ac:dyDescent="0.25">
      <c r="R6026" s="360"/>
      <c r="S6026" s="339"/>
    </row>
    <row r="6027" spans="18:19" x14ac:dyDescent="0.25">
      <c r="R6027" s="360"/>
      <c r="S6027" s="339"/>
    </row>
    <row r="6028" spans="18:19" x14ac:dyDescent="0.25">
      <c r="R6028" s="360"/>
      <c r="S6028" s="339"/>
    </row>
    <row r="6029" spans="18:19" x14ac:dyDescent="0.25">
      <c r="R6029" s="360"/>
      <c r="S6029" s="339"/>
    </row>
    <row r="6030" spans="18:19" x14ac:dyDescent="0.25">
      <c r="R6030" s="360"/>
      <c r="S6030" s="339"/>
    </row>
    <row r="6031" spans="18:19" x14ac:dyDescent="0.25">
      <c r="R6031" s="360"/>
      <c r="S6031" s="339"/>
    </row>
    <row r="6032" spans="18:19" x14ac:dyDescent="0.25">
      <c r="R6032" s="360"/>
      <c r="S6032" s="339"/>
    </row>
    <row r="6033" spans="18:19" x14ac:dyDescent="0.25">
      <c r="R6033" s="360"/>
      <c r="S6033" s="339"/>
    </row>
    <row r="6034" spans="18:19" x14ac:dyDescent="0.25">
      <c r="R6034" s="360"/>
      <c r="S6034" s="339"/>
    </row>
    <row r="6035" spans="18:19" x14ac:dyDescent="0.25">
      <c r="R6035" s="360"/>
      <c r="S6035" s="339"/>
    </row>
    <row r="6036" spans="18:19" x14ac:dyDescent="0.25">
      <c r="R6036" s="360"/>
      <c r="S6036" s="339"/>
    </row>
    <row r="6037" spans="18:19" x14ac:dyDescent="0.25">
      <c r="R6037" s="360"/>
      <c r="S6037" s="339"/>
    </row>
    <row r="6038" spans="18:19" x14ac:dyDescent="0.25">
      <c r="R6038" s="360"/>
      <c r="S6038" s="339"/>
    </row>
    <row r="6039" spans="18:19" x14ac:dyDescent="0.25">
      <c r="R6039" s="360"/>
      <c r="S6039" s="339"/>
    </row>
    <row r="6040" spans="18:19" x14ac:dyDescent="0.25">
      <c r="R6040" s="360"/>
      <c r="S6040" s="339"/>
    </row>
    <row r="6041" spans="18:19" x14ac:dyDescent="0.25">
      <c r="R6041" s="360"/>
      <c r="S6041" s="339"/>
    </row>
    <row r="6042" spans="18:19" x14ac:dyDescent="0.25">
      <c r="R6042" s="360"/>
      <c r="S6042" s="339"/>
    </row>
    <row r="6043" spans="18:19" x14ac:dyDescent="0.25">
      <c r="R6043" s="360"/>
      <c r="S6043" s="339"/>
    </row>
    <row r="6044" spans="18:19" x14ac:dyDescent="0.25">
      <c r="R6044" s="360"/>
      <c r="S6044" s="339"/>
    </row>
    <row r="6045" spans="18:19" x14ac:dyDescent="0.25">
      <c r="R6045" s="360"/>
      <c r="S6045" s="339"/>
    </row>
    <row r="6046" spans="18:19" x14ac:dyDescent="0.25">
      <c r="R6046" s="360"/>
      <c r="S6046" s="339"/>
    </row>
    <row r="6047" spans="18:19" x14ac:dyDescent="0.25">
      <c r="R6047" s="360"/>
      <c r="S6047" s="339"/>
    </row>
    <row r="6048" spans="18:19" x14ac:dyDescent="0.25">
      <c r="R6048" s="360"/>
      <c r="S6048" s="339"/>
    </row>
    <row r="6049" spans="18:19" x14ac:dyDescent="0.25">
      <c r="R6049" s="360"/>
      <c r="S6049" s="339"/>
    </row>
    <row r="6050" spans="18:19" x14ac:dyDescent="0.25">
      <c r="R6050" s="360"/>
      <c r="S6050" s="339"/>
    </row>
    <row r="6051" spans="18:19" x14ac:dyDescent="0.25">
      <c r="R6051" s="360"/>
      <c r="S6051" s="339"/>
    </row>
    <row r="6052" spans="18:19" x14ac:dyDescent="0.25">
      <c r="R6052" s="360"/>
      <c r="S6052" s="339"/>
    </row>
    <row r="6053" spans="18:19" x14ac:dyDescent="0.25">
      <c r="R6053" s="360"/>
      <c r="S6053" s="339"/>
    </row>
    <row r="6054" spans="18:19" x14ac:dyDescent="0.25">
      <c r="R6054" s="360"/>
      <c r="S6054" s="339"/>
    </row>
    <row r="6055" spans="18:19" x14ac:dyDescent="0.25">
      <c r="R6055" s="360"/>
      <c r="S6055" s="339"/>
    </row>
    <row r="6056" spans="18:19" x14ac:dyDescent="0.25">
      <c r="R6056" s="360"/>
      <c r="S6056" s="339"/>
    </row>
    <row r="6057" spans="18:19" x14ac:dyDescent="0.25">
      <c r="R6057" s="360"/>
      <c r="S6057" s="339"/>
    </row>
    <row r="6058" spans="18:19" x14ac:dyDescent="0.25">
      <c r="R6058" s="360"/>
      <c r="S6058" s="339"/>
    </row>
    <row r="6059" spans="18:19" x14ac:dyDescent="0.25">
      <c r="R6059" s="360"/>
      <c r="S6059" s="339"/>
    </row>
    <row r="6060" spans="18:19" x14ac:dyDescent="0.25">
      <c r="R6060" s="360"/>
      <c r="S6060" s="339"/>
    </row>
    <row r="6061" spans="18:19" x14ac:dyDescent="0.25">
      <c r="R6061" s="360"/>
      <c r="S6061" s="339"/>
    </row>
    <row r="6062" spans="18:19" x14ac:dyDescent="0.25">
      <c r="R6062" s="360"/>
      <c r="S6062" s="339"/>
    </row>
    <row r="6063" spans="18:19" x14ac:dyDescent="0.25">
      <c r="R6063" s="360"/>
      <c r="S6063" s="339"/>
    </row>
    <row r="6064" spans="18:19" x14ac:dyDescent="0.25">
      <c r="R6064" s="360"/>
      <c r="S6064" s="339"/>
    </row>
    <row r="6065" spans="18:19" x14ac:dyDescent="0.25">
      <c r="R6065" s="360"/>
      <c r="S6065" s="339"/>
    </row>
    <row r="6066" spans="18:19" x14ac:dyDescent="0.25">
      <c r="R6066" s="360"/>
      <c r="S6066" s="339"/>
    </row>
    <row r="6067" spans="18:19" x14ac:dyDescent="0.25">
      <c r="R6067" s="360"/>
      <c r="S6067" s="339"/>
    </row>
    <row r="6068" spans="18:19" x14ac:dyDescent="0.25">
      <c r="R6068" s="360"/>
      <c r="S6068" s="339"/>
    </row>
    <row r="6069" spans="18:19" x14ac:dyDescent="0.25">
      <c r="R6069" s="360"/>
      <c r="S6069" s="339"/>
    </row>
    <row r="6070" spans="18:19" x14ac:dyDescent="0.25">
      <c r="R6070" s="360"/>
      <c r="S6070" s="339"/>
    </row>
    <row r="6071" spans="18:19" x14ac:dyDescent="0.25">
      <c r="R6071" s="360"/>
      <c r="S6071" s="339"/>
    </row>
    <row r="6072" spans="18:19" x14ac:dyDescent="0.25">
      <c r="R6072" s="360"/>
      <c r="S6072" s="339"/>
    </row>
    <row r="6073" spans="18:19" x14ac:dyDescent="0.25">
      <c r="R6073" s="360"/>
      <c r="S6073" s="339"/>
    </row>
    <row r="6074" spans="18:19" x14ac:dyDescent="0.25">
      <c r="R6074" s="360"/>
      <c r="S6074" s="339"/>
    </row>
    <row r="6075" spans="18:19" x14ac:dyDescent="0.25">
      <c r="R6075" s="360"/>
      <c r="S6075" s="339"/>
    </row>
    <row r="6076" spans="18:19" x14ac:dyDescent="0.25">
      <c r="R6076" s="360"/>
      <c r="S6076" s="339"/>
    </row>
    <row r="6077" spans="18:19" x14ac:dyDescent="0.25">
      <c r="R6077" s="360"/>
      <c r="S6077" s="339"/>
    </row>
    <row r="6078" spans="18:19" x14ac:dyDescent="0.25">
      <c r="R6078" s="360"/>
      <c r="S6078" s="339"/>
    </row>
    <row r="6079" spans="18:19" x14ac:dyDescent="0.25">
      <c r="R6079" s="360"/>
      <c r="S6079" s="339"/>
    </row>
    <row r="6080" spans="18:19" x14ac:dyDescent="0.25">
      <c r="R6080" s="360"/>
      <c r="S6080" s="339"/>
    </row>
    <row r="6081" spans="18:19" x14ac:dyDescent="0.25">
      <c r="R6081" s="360"/>
      <c r="S6081" s="339"/>
    </row>
    <row r="6082" spans="18:19" x14ac:dyDescent="0.25">
      <c r="R6082" s="360"/>
      <c r="S6082" s="339"/>
    </row>
    <row r="6083" spans="18:19" x14ac:dyDescent="0.25">
      <c r="R6083" s="360"/>
      <c r="S6083" s="339"/>
    </row>
    <row r="6084" spans="18:19" x14ac:dyDescent="0.25">
      <c r="R6084" s="360"/>
      <c r="S6084" s="339"/>
    </row>
    <row r="6085" spans="18:19" x14ac:dyDescent="0.25">
      <c r="R6085" s="360"/>
      <c r="S6085" s="339"/>
    </row>
    <row r="6086" spans="18:19" x14ac:dyDescent="0.25">
      <c r="R6086" s="360"/>
      <c r="S6086" s="339"/>
    </row>
    <row r="6087" spans="18:19" x14ac:dyDescent="0.25">
      <c r="R6087" s="360"/>
      <c r="S6087" s="339"/>
    </row>
    <row r="6088" spans="18:19" x14ac:dyDescent="0.25">
      <c r="R6088" s="360"/>
      <c r="S6088" s="339"/>
    </row>
    <row r="6089" spans="18:19" x14ac:dyDescent="0.25">
      <c r="R6089" s="360"/>
      <c r="S6089" s="339"/>
    </row>
    <row r="6090" spans="18:19" x14ac:dyDescent="0.25">
      <c r="R6090" s="360"/>
      <c r="S6090" s="339"/>
    </row>
    <row r="6091" spans="18:19" x14ac:dyDescent="0.25">
      <c r="R6091" s="360"/>
      <c r="S6091" s="339"/>
    </row>
    <row r="6092" spans="18:19" x14ac:dyDescent="0.25">
      <c r="R6092" s="360"/>
      <c r="S6092" s="339"/>
    </row>
    <row r="6093" spans="18:19" x14ac:dyDescent="0.25">
      <c r="R6093" s="360"/>
      <c r="S6093" s="339"/>
    </row>
    <row r="6094" spans="18:19" x14ac:dyDescent="0.25">
      <c r="R6094" s="360"/>
      <c r="S6094" s="339"/>
    </row>
    <row r="6095" spans="18:19" x14ac:dyDescent="0.25">
      <c r="R6095" s="360"/>
      <c r="S6095" s="339"/>
    </row>
    <row r="6096" spans="18:19" x14ac:dyDescent="0.25">
      <c r="R6096" s="360"/>
      <c r="S6096" s="339"/>
    </row>
    <row r="6097" spans="18:19" x14ac:dyDescent="0.25">
      <c r="R6097" s="360"/>
      <c r="S6097" s="339"/>
    </row>
    <row r="6098" spans="18:19" x14ac:dyDescent="0.25">
      <c r="R6098" s="360"/>
      <c r="S6098" s="339"/>
    </row>
    <row r="6099" spans="18:19" x14ac:dyDescent="0.25">
      <c r="R6099" s="360"/>
      <c r="S6099" s="339"/>
    </row>
    <row r="6100" spans="18:19" x14ac:dyDescent="0.25">
      <c r="R6100" s="360"/>
      <c r="S6100" s="339"/>
    </row>
    <row r="6101" spans="18:19" x14ac:dyDescent="0.25">
      <c r="R6101" s="360"/>
      <c r="S6101" s="339"/>
    </row>
    <row r="6102" spans="18:19" x14ac:dyDescent="0.25">
      <c r="R6102" s="360"/>
      <c r="S6102" s="339"/>
    </row>
    <row r="6103" spans="18:19" x14ac:dyDescent="0.25">
      <c r="R6103" s="360"/>
      <c r="S6103" s="339"/>
    </row>
    <row r="6104" spans="18:19" x14ac:dyDescent="0.25">
      <c r="R6104" s="360"/>
      <c r="S6104" s="339"/>
    </row>
    <row r="6105" spans="18:19" x14ac:dyDescent="0.25">
      <c r="R6105" s="360"/>
      <c r="S6105" s="339"/>
    </row>
    <row r="6106" spans="18:19" x14ac:dyDescent="0.25">
      <c r="R6106" s="360"/>
      <c r="S6106" s="339"/>
    </row>
    <row r="6107" spans="18:19" x14ac:dyDescent="0.25">
      <c r="R6107" s="360"/>
      <c r="S6107" s="339"/>
    </row>
    <row r="6108" spans="18:19" x14ac:dyDescent="0.25">
      <c r="R6108" s="360"/>
      <c r="S6108" s="339"/>
    </row>
    <row r="6109" spans="18:19" x14ac:dyDescent="0.25">
      <c r="R6109" s="360"/>
      <c r="S6109" s="339"/>
    </row>
    <row r="6110" spans="18:19" x14ac:dyDescent="0.25">
      <c r="R6110" s="360"/>
      <c r="S6110" s="339"/>
    </row>
    <row r="6111" spans="18:19" x14ac:dyDescent="0.25">
      <c r="R6111" s="360"/>
      <c r="S6111" s="339"/>
    </row>
    <row r="6112" spans="18:19" x14ac:dyDescent="0.25">
      <c r="R6112" s="360"/>
      <c r="S6112" s="339"/>
    </row>
    <row r="6113" spans="18:19" x14ac:dyDescent="0.25">
      <c r="R6113" s="360"/>
      <c r="S6113" s="339"/>
    </row>
    <row r="6114" spans="18:19" x14ac:dyDescent="0.25">
      <c r="R6114" s="360"/>
      <c r="S6114" s="339"/>
    </row>
    <row r="6115" spans="18:19" x14ac:dyDescent="0.25">
      <c r="R6115" s="360"/>
      <c r="S6115" s="339"/>
    </row>
    <row r="6116" spans="18:19" x14ac:dyDescent="0.25">
      <c r="R6116" s="360"/>
      <c r="S6116" s="339"/>
    </row>
    <row r="6117" spans="18:19" x14ac:dyDescent="0.25">
      <c r="R6117" s="360"/>
      <c r="S6117" s="339"/>
    </row>
    <row r="6118" spans="18:19" x14ac:dyDescent="0.25">
      <c r="R6118" s="360"/>
      <c r="S6118" s="339"/>
    </row>
    <row r="6119" spans="18:19" x14ac:dyDescent="0.25">
      <c r="R6119" s="360"/>
      <c r="S6119" s="339"/>
    </row>
    <row r="6120" spans="18:19" x14ac:dyDescent="0.25">
      <c r="R6120" s="360"/>
      <c r="S6120" s="339"/>
    </row>
    <row r="6121" spans="18:19" x14ac:dyDescent="0.25">
      <c r="R6121" s="360"/>
      <c r="S6121" s="339"/>
    </row>
    <row r="6122" spans="18:19" x14ac:dyDescent="0.25">
      <c r="R6122" s="360"/>
      <c r="S6122" s="339"/>
    </row>
    <row r="6123" spans="18:19" x14ac:dyDescent="0.25">
      <c r="R6123" s="360"/>
      <c r="S6123" s="339"/>
    </row>
    <row r="6124" spans="18:19" x14ac:dyDescent="0.25">
      <c r="R6124" s="360"/>
      <c r="S6124" s="339"/>
    </row>
    <row r="6125" spans="18:19" x14ac:dyDescent="0.25">
      <c r="R6125" s="360"/>
      <c r="S6125" s="339"/>
    </row>
    <row r="6126" spans="18:19" x14ac:dyDescent="0.25">
      <c r="R6126" s="360"/>
      <c r="S6126" s="339"/>
    </row>
    <row r="6127" spans="18:19" x14ac:dyDescent="0.25">
      <c r="R6127" s="360"/>
      <c r="S6127" s="339"/>
    </row>
    <row r="6128" spans="18:19" x14ac:dyDescent="0.25">
      <c r="R6128" s="360"/>
      <c r="S6128" s="339"/>
    </row>
    <row r="6129" spans="18:19" x14ac:dyDescent="0.25">
      <c r="R6129" s="360"/>
      <c r="S6129" s="339"/>
    </row>
    <row r="6130" spans="18:19" x14ac:dyDescent="0.25">
      <c r="R6130" s="360"/>
      <c r="S6130" s="339"/>
    </row>
    <row r="6131" spans="18:19" x14ac:dyDescent="0.25">
      <c r="R6131" s="360"/>
      <c r="S6131" s="339"/>
    </row>
    <row r="6132" spans="18:19" x14ac:dyDescent="0.25">
      <c r="R6132" s="360"/>
      <c r="S6132" s="339"/>
    </row>
    <row r="6133" spans="18:19" x14ac:dyDescent="0.25">
      <c r="R6133" s="360"/>
      <c r="S6133" s="339"/>
    </row>
    <row r="6134" spans="18:19" x14ac:dyDescent="0.25">
      <c r="R6134" s="360"/>
      <c r="S6134" s="339"/>
    </row>
    <row r="6135" spans="18:19" x14ac:dyDescent="0.25">
      <c r="R6135" s="360"/>
      <c r="S6135" s="339"/>
    </row>
    <row r="6136" spans="18:19" x14ac:dyDescent="0.25">
      <c r="R6136" s="360"/>
      <c r="S6136" s="339"/>
    </row>
    <row r="6137" spans="18:19" x14ac:dyDescent="0.25">
      <c r="R6137" s="360"/>
      <c r="S6137" s="339"/>
    </row>
    <row r="6138" spans="18:19" x14ac:dyDescent="0.25">
      <c r="R6138" s="360"/>
      <c r="S6138" s="339"/>
    </row>
    <row r="6139" spans="18:19" x14ac:dyDescent="0.25">
      <c r="R6139" s="360"/>
      <c r="S6139" s="339"/>
    </row>
    <row r="6140" spans="18:19" x14ac:dyDescent="0.25">
      <c r="R6140" s="360"/>
      <c r="S6140" s="339"/>
    </row>
    <row r="6141" spans="18:19" x14ac:dyDescent="0.25">
      <c r="R6141" s="360"/>
      <c r="S6141" s="339"/>
    </row>
    <row r="6142" spans="18:19" x14ac:dyDescent="0.25">
      <c r="R6142" s="360"/>
      <c r="S6142" s="339"/>
    </row>
    <row r="6143" spans="18:19" x14ac:dyDescent="0.25">
      <c r="R6143" s="360"/>
      <c r="S6143" s="339"/>
    </row>
    <row r="6144" spans="18:19" x14ac:dyDescent="0.25">
      <c r="R6144" s="360"/>
      <c r="S6144" s="339"/>
    </row>
    <row r="6145" spans="18:19" x14ac:dyDescent="0.25">
      <c r="R6145" s="360"/>
      <c r="S6145" s="339"/>
    </row>
    <row r="6146" spans="18:19" x14ac:dyDescent="0.25">
      <c r="R6146" s="360"/>
      <c r="S6146" s="339"/>
    </row>
    <row r="6147" spans="18:19" x14ac:dyDescent="0.25">
      <c r="R6147" s="360"/>
      <c r="S6147" s="339"/>
    </row>
    <row r="6148" spans="18:19" x14ac:dyDescent="0.25">
      <c r="R6148" s="360"/>
      <c r="S6148" s="339"/>
    </row>
    <row r="6149" spans="18:19" x14ac:dyDescent="0.25">
      <c r="R6149" s="360"/>
      <c r="S6149" s="339"/>
    </row>
    <row r="6150" spans="18:19" x14ac:dyDescent="0.25">
      <c r="R6150" s="360"/>
      <c r="S6150" s="339"/>
    </row>
    <row r="6151" spans="18:19" x14ac:dyDescent="0.25">
      <c r="R6151" s="360"/>
      <c r="S6151" s="339"/>
    </row>
    <row r="6152" spans="18:19" x14ac:dyDescent="0.25">
      <c r="R6152" s="360"/>
      <c r="S6152" s="339"/>
    </row>
    <row r="6153" spans="18:19" x14ac:dyDescent="0.25">
      <c r="R6153" s="360"/>
      <c r="S6153" s="339"/>
    </row>
    <row r="6154" spans="18:19" x14ac:dyDescent="0.25">
      <c r="R6154" s="360"/>
      <c r="S6154" s="339"/>
    </row>
    <row r="6155" spans="18:19" x14ac:dyDescent="0.25">
      <c r="R6155" s="360"/>
      <c r="S6155" s="339"/>
    </row>
    <row r="6156" spans="18:19" x14ac:dyDescent="0.25">
      <c r="R6156" s="360"/>
      <c r="S6156" s="339"/>
    </row>
    <row r="6157" spans="18:19" x14ac:dyDescent="0.25">
      <c r="R6157" s="360"/>
      <c r="S6157" s="339"/>
    </row>
    <row r="6158" spans="18:19" x14ac:dyDescent="0.25">
      <c r="R6158" s="360"/>
      <c r="S6158" s="339"/>
    </row>
    <row r="6159" spans="18:19" x14ac:dyDescent="0.25">
      <c r="R6159" s="360"/>
      <c r="S6159" s="339"/>
    </row>
    <row r="6160" spans="18:19" x14ac:dyDescent="0.25">
      <c r="R6160" s="360"/>
      <c r="S6160" s="339"/>
    </row>
    <row r="6161" spans="18:19" x14ac:dyDescent="0.25">
      <c r="R6161" s="360"/>
      <c r="S6161" s="339"/>
    </row>
    <row r="6162" spans="18:19" x14ac:dyDescent="0.25">
      <c r="R6162" s="360"/>
      <c r="S6162" s="339"/>
    </row>
    <row r="6163" spans="18:19" x14ac:dyDescent="0.25">
      <c r="R6163" s="360"/>
      <c r="S6163" s="339"/>
    </row>
    <row r="6164" spans="18:19" x14ac:dyDescent="0.25">
      <c r="R6164" s="360"/>
      <c r="S6164" s="339"/>
    </row>
    <row r="6165" spans="18:19" x14ac:dyDescent="0.25">
      <c r="R6165" s="360"/>
      <c r="S6165" s="339"/>
    </row>
    <row r="6166" spans="18:19" x14ac:dyDescent="0.25">
      <c r="R6166" s="360"/>
      <c r="S6166" s="339"/>
    </row>
    <row r="6167" spans="18:19" x14ac:dyDescent="0.25">
      <c r="R6167" s="360"/>
      <c r="S6167" s="339"/>
    </row>
    <row r="6168" spans="18:19" x14ac:dyDescent="0.25">
      <c r="R6168" s="360"/>
      <c r="S6168" s="339"/>
    </row>
    <row r="6169" spans="18:19" x14ac:dyDescent="0.25">
      <c r="R6169" s="360"/>
      <c r="S6169" s="339"/>
    </row>
    <row r="6170" spans="18:19" x14ac:dyDescent="0.25">
      <c r="R6170" s="360"/>
      <c r="S6170" s="339"/>
    </row>
    <row r="6171" spans="18:19" x14ac:dyDescent="0.25">
      <c r="R6171" s="360"/>
      <c r="S6171" s="339"/>
    </row>
    <row r="6172" spans="18:19" x14ac:dyDescent="0.25">
      <c r="R6172" s="360"/>
      <c r="S6172" s="339"/>
    </row>
    <row r="6173" spans="18:19" x14ac:dyDescent="0.25">
      <c r="R6173" s="360"/>
      <c r="S6173" s="339"/>
    </row>
    <row r="6174" spans="18:19" x14ac:dyDescent="0.25">
      <c r="R6174" s="360"/>
      <c r="S6174" s="339"/>
    </row>
    <row r="6175" spans="18:19" x14ac:dyDescent="0.25">
      <c r="R6175" s="360"/>
      <c r="S6175" s="339"/>
    </row>
    <row r="6176" spans="18:19" x14ac:dyDescent="0.25">
      <c r="R6176" s="360"/>
      <c r="S6176" s="339"/>
    </row>
    <row r="6177" spans="18:19" x14ac:dyDescent="0.25">
      <c r="R6177" s="360"/>
      <c r="S6177" s="339"/>
    </row>
    <row r="6178" spans="18:19" x14ac:dyDescent="0.25">
      <c r="R6178" s="360"/>
      <c r="S6178" s="339"/>
    </row>
    <row r="6179" spans="18:19" x14ac:dyDescent="0.25">
      <c r="R6179" s="360"/>
      <c r="S6179" s="339"/>
    </row>
    <row r="6180" spans="18:19" x14ac:dyDescent="0.25">
      <c r="R6180" s="360"/>
      <c r="S6180" s="339"/>
    </row>
    <row r="6181" spans="18:19" x14ac:dyDescent="0.25">
      <c r="R6181" s="360"/>
      <c r="S6181" s="339"/>
    </row>
    <row r="6182" spans="18:19" x14ac:dyDescent="0.25">
      <c r="R6182" s="360"/>
      <c r="S6182" s="339"/>
    </row>
    <row r="6183" spans="18:19" x14ac:dyDescent="0.25">
      <c r="R6183" s="360"/>
      <c r="S6183" s="339"/>
    </row>
    <row r="6184" spans="18:19" x14ac:dyDescent="0.25">
      <c r="R6184" s="360"/>
      <c r="S6184" s="339"/>
    </row>
    <row r="6185" spans="18:19" x14ac:dyDescent="0.25">
      <c r="R6185" s="360"/>
      <c r="S6185" s="339"/>
    </row>
    <row r="6186" spans="18:19" x14ac:dyDescent="0.25">
      <c r="R6186" s="360"/>
      <c r="S6186" s="339"/>
    </row>
    <row r="6187" spans="18:19" x14ac:dyDescent="0.25">
      <c r="R6187" s="360"/>
      <c r="S6187" s="339"/>
    </row>
    <row r="6188" spans="18:19" x14ac:dyDescent="0.25">
      <c r="R6188" s="360"/>
      <c r="S6188" s="339"/>
    </row>
    <row r="6189" spans="18:19" x14ac:dyDescent="0.25">
      <c r="R6189" s="360"/>
      <c r="S6189" s="339"/>
    </row>
    <row r="6190" spans="18:19" x14ac:dyDescent="0.25">
      <c r="R6190" s="360"/>
      <c r="S6190" s="339"/>
    </row>
    <row r="6191" spans="18:19" x14ac:dyDescent="0.25">
      <c r="R6191" s="360"/>
      <c r="S6191" s="339"/>
    </row>
    <row r="6192" spans="18:19" x14ac:dyDescent="0.25">
      <c r="R6192" s="360"/>
      <c r="S6192" s="339"/>
    </row>
    <row r="6193" spans="18:19" x14ac:dyDescent="0.25">
      <c r="R6193" s="360"/>
      <c r="S6193" s="339"/>
    </row>
    <row r="6194" spans="18:19" x14ac:dyDescent="0.25">
      <c r="R6194" s="360"/>
      <c r="S6194" s="339"/>
    </row>
    <row r="6195" spans="18:19" x14ac:dyDescent="0.25">
      <c r="R6195" s="360"/>
      <c r="S6195" s="339"/>
    </row>
    <row r="6196" spans="18:19" x14ac:dyDescent="0.25">
      <c r="R6196" s="360"/>
      <c r="S6196" s="339"/>
    </row>
    <row r="6197" spans="18:19" x14ac:dyDescent="0.25">
      <c r="R6197" s="360"/>
      <c r="S6197" s="339"/>
    </row>
    <row r="6198" spans="18:19" x14ac:dyDescent="0.25">
      <c r="R6198" s="360"/>
      <c r="S6198" s="339"/>
    </row>
    <row r="6199" spans="18:19" x14ac:dyDescent="0.25">
      <c r="R6199" s="360"/>
      <c r="S6199" s="339"/>
    </row>
    <row r="6200" spans="18:19" x14ac:dyDescent="0.25">
      <c r="R6200" s="360"/>
      <c r="S6200" s="339"/>
    </row>
    <row r="6201" spans="18:19" x14ac:dyDescent="0.25">
      <c r="R6201" s="360"/>
      <c r="S6201" s="339"/>
    </row>
    <row r="6202" spans="18:19" x14ac:dyDescent="0.25">
      <c r="R6202" s="360"/>
      <c r="S6202" s="339"/>
    </row>
    <row r="6203" spans="18:19" x14ac:dyDescent="0.25">
      <c r="R6203" s="360"/>
      <c r="S6203" s="339"/>
    </row>
    <row r="6204" spans="18:19" x14ac:dyDescent="0.25">
      <c r="R6204" s="360"/>
      <c r="S6204" s="339"/>
    </row>
    <row r="6205" spans="18:19" x14ac:dyDescent="0.25">
      <c r="R6205" s="360"/>
      <c r="S6205" s="339"/>
    </row>
    <row r="6206" spans="18:19" x14ac:dyDescent="0.25">
      <c r="R6206" s="360"/>
      <c r="S6206" s="339"/>
    </row>
    <row r="6207" spans="18:19" x14ac:dyDescent="0.25">
      <c r="R6207" s="360"/>
      <c r="S6207" s="339"/>
    </row>
    <row r="6208" spans="18:19" x14ac:dyDescent="0.25">
      <c r="R6208" s="360"/>
      <c r="S6208" s="339"/>
    </row>
    <row r="6209" spans="18:19" x14ac:dyDescent="0.25">
      <c r="R6209" s="360"/>
      <c r="S6209" s="339"/>
    </row>
    <row r="6210" spans="18:19" x14ac:dyDescent="0.25">
      <c r="R6210" s="360"/>
      <c r="S6210" s="339"/>
    </row>
    <row r="6211" spans="18:19" x14ac:dyDescent="0.25">
      <c r="R6211" s="360"/>
      <c r="S6211" s="339"/>
    </row>
    <row r="6212" spans="18:19" x14ac:dyDescent="0.25">
      <c r="R6212" s="360"/>
      <c r="S6212" s="339"/>
    </row>
    <row r="6213" spans="18:19" x14ac:dyDescent="0.25">
      <c r="R6213" s="360"/>
      <c r="S6213" s="339"/>
    </row>
    <row r="6214" spans="18:19" x14ac:dyDescent="0.25">
      <c r="R6214" s="360"/>
      <c r="S6214" s="339"/>
    </row>
    <row r="6215" spans="18:19" x14ac:dyDescent="0.25">
      <c r="R6215" s="360"/>
      <c r="S6215" s="339"/>
    </row>
    <row r="6216" spans="18:19" x14ac:dyDescent="0.25">
      <c r="R6216" s="360"/>
      <c r="S6216" s="339"/>
    </row>
    <row r="6217" spans="18:19" x14ac:dyDescent="0.25">
      <c r="R6217" s="360"/>
      <c r="S6217" s="339"/>
    </row>
    <row r="6218" spans="18:19" x14ac:dyDescent="0.25">
      <c r="R6218" s="360"/>
      <c r="S6218" s="339"/>
    </row>
    <row r="6219" spans="18:19" x14ac:dyDescent="0.25">
      <c r="R6219" s="360"/>
      <c r="S6219" s="339"/>
    </row>
    <row r="6220" spans="18:19" x14ac:dyDescent="0.25">
      <c r="R6220" s="360"/>
      <c r="S6220" s="339"/>
    </row>
    <row r="6221" spans="18:19" x14ac:dyDescent="0.25">
      <c r="R6221" s="360"/>
      <c r="S6221" s="339"/>
    </row>
    <row r="6222" spans="18:19" x14ac:dyDescent="0.25">
      <c r="R6222" s="360"/>
      <c r="S6222" s="339"/>
    </row>
    <row r="6223" spans="18:19" x14ac:dyDescent="0.25">
      <c r="R6223" s="360"/>
      <c r="S6223" s="339"/>
    </row>
    <row r="6224" spans="18:19" x14ac:dyDescent="0.25">
      <c r="R6224" s="360"/>
      <c r="S6224" s="339"/>
    </row>
    <row r="6225" spans="18:19" x14ac:dyDescent="0.25">
      <c r="R6225" s="360"/>
      <c r="S6225" s="339"/>
    </row>
    <row r="6226" spans="18:19" x14ac:dyDescent="0.25">
      <c r="R6226" s="360"/>
      <c r="S6226" s="339"/>
    </row>
    <row r="6227" spans="18:19" x14ac:dyDescent="0.25">
      <c r="R6227" s="360"/>
      <c r="S6227" s="339"/>
    </row>
    <row r="6228" spans="18:19" x14ac:dyDescent="0.25">
      <c r="R6228" s="360"/>
      <c r="S6228" s="339"/>
    </row>
    <row r="6229" spans="18:19" x14ac:dyDescent="0.25">
      <c r="R6229" s="360"/>
      <c r="S6229" s="339"/>
    </row>
    <row r="6230" spans="18:19" x14ac:dyDescent="0.25">
      <c r="R6230" s="360"/>
      <c r="S6230" s="339"/>
    </row>
    <row r="6231" spans="18:19" x14ac:dyDescent="0.25">
      <c r="R6231" s="360"/>
      <c r="S6231" s="339"/>
    </row>
    <row r="6232" spans="18:19" x14ac:dyDescent="0.25">
      <c r="R6232" s="360"/>
      <c r="S6232" s="339"/>
    </row>
    <row r="6233" spans="18:19" x14ac:dyDescent="0.25">
      <c r="R6233" s="360"/>
      <c r="S6233" s="339"/>
    </row>
    <row r="6234" spans="18:19" x14ac:dyDescent="0.25">
      <c r="R6234" s="360"/>
      <c r="S6234" s="339"/>
    </row>
    <row r="6235" spans="18:19" x14ac:dyDescent="0.25">
      <c r="R6235" s="360"/>
      <c r="S6235" s="339"/>
    </row>
    <row r="6236" spans="18:19" x14ac:dyDescent="0.25">
      <c r="R6236" s="360"/>
      <c r="S6236" s="339"/>
    </row>
    <row r="6237" spans="18:19" x14ac:dyDescent="0.25">
      <c r="R6237" s="360"/>
      <c r="S6237" s="339"/>
    </row>
    <row r="6238" spans="18:19" x14ac:dyDescent="0.25">
      <c r="R6238" s="360"/>
      <c r="S6238" s="339"/>
    </row>
    <row r="6239" spans="18:19" x14ac:dyDescent="0.25">
      <c r="R6239" s="360"/>
      <c r="S6239" s="339"/>
    </row>
    <row r="6240" spans="18:19" x14ac:dyDescent="0.25">
      <c r="R6240" s="360"/>
      <c r="S6240" s="339"/>
    </row>
    <row r="6241" spans="18:19" x14ac:dyDescent="0.25">
      <c r="R6241" s="360"/>
      <c r="S6241" s="339"/>
    </row>
    <row r="6242" spans="18:19" x14ac:dyDescent="0.25">
      <c r="R6242" s="360"/>
      <c r="S6242" s="339"/>
    </row>
    <row r="6243" spans="18:19" x14ac:dyDescent="0.25">
      <c r="R6243" s="360"/>
      <c r="S6243" s="339"/>
    </row>
    <row r="6244" spans="18:19" x14ac:dyDescent="0.25">
      <c r="R6244" s="360"/>
      <c r="S6244" s="339"/>
    </row>
    <row r="6245" spans="18:19" x14ac:dyDescent="0.25">
      <c r="R6245" s="360"/>
      <c r="S6245" s="339"/>
    </row>
    <row r="6246" spans="18:19" x14ac:dyDescent="0.25">
      <c r="R6246" s="360"/>
      <c r="S6246" s="339"/>
    </row>
    <row r="6247" spans="18:19" x14ac:dyDescent="0.25">
      <c r="R6247" s="360"/>
      <c r="S6247" s="339"/>
    </row>
    <row r="6248" spans="18:19" x14ac:dyDescent="0.25">
      <c r="R6248" s="360"/>
      <c r="S6248" s="339"/>
    </row>
    <row r="6249" spans="18:19" x14ac:dyDescent="0.25">
      <c r="R6249" s="360"/>
      <c r="S6249" s="339"/>
    </row>
    <row r="6250" spans="18:19" x14ac:dyDescent="0.25">
      <c r="R6250" s="360"/>
      <c r="S6250" s="339"/>
    </row>
    <row r="6251" spans="18:19" x14ac:dyDescent="0.25">
      <c r="R6251" s="360"/>
      <c r="S6251" s="339"/>
    </row>
    <row r="6252" spans="18:19" x14ac:dyDescent="0.25">
      <c r="R6252" s="360"/>
      <c r="S6252" s="339"/>
    </row>
    <row r="6253" spans="18:19" x14ac:dyDescent="0.25">
      <c r="R6253" s="360"/>
      <c r="S6253" s="339"/>
    </row>
    <row r="6254" spans="18:19" x14ac:dyDescent="0.25">
      <c r="R6254" s="360"/>
      <c r="S6254" s="339"/>
    </row>
    <row r="6255" spans="18:19" x14ac:dyDescent="0.25">
      <c r="R6255" s="360"/>
      <c r="S6255" s="339"/>
    </row>
    <row r="6256" spans="18:19" x14ac:dyDescent="0.25">
      <c r="R6256" s="360"/>
      <c r="S6256" s="339"/>
    </row>
    <row r="6257" spans="18:19" x14ac:dyDescent="0.25">
      <c r="R6257" s="360"/>
      <c r="S6257" s="339"/>
    </row>
    <row r="6258" spans="18:19" x14ac:dyDescent="0.25">
      <c r="R6258" s="360"/>
      <c r="S6258" s="339"/>
    </row>
    <row r="6259" spans="18:19" x14ac:dyDescent="0.25">
      <c r="R6259" s="360"/>
      <c r="S6259" s="339"/>
    </row>
    <row r="6260" spans="18:19" x14ac:dyDescent="0.25">
      <c r="R6260" s="360"/>
      <c r="S6260" s="339"/>
    </row>
    <row r="6261" spans="18:19" x14ac:dyDescent="0.25">
      <c r="R6261" s="360"/>
      <c r="S6261" s="339"/>
    </row>
    <row r="6262" spans="18:19" x14ac:dyDescent="0.25">
      <c r="R6262" s="360"/>
      <c r="S6262" s="339"/>
    </row>
    <row r="6263" spans="18:19" x14ac:dyDescent="0.25">
      <c r="R6263" s="360"/>
      <c r="S6263" s="339"/>
    </row>
    <row r="6264" spans="18:19" x14ac:dyDescent="0.25">
      <c r="R6264" s="360"/>
      <c r="S6264" s="339"/>
    </row>
    <row r="6265" spans="18:19" x14ac:dyDescent="0.25">
      <c r="R6265" s="360"/>
      <c r="S6265" s="339"/>
    </row>
    <row r="6266" spans="18:19" x14ac:dyDescent="0.25">
      <c r="R6266" s="360"/>
      <c r="S6266" s="339"/>
    </row>
    <row r="6267" spans="18:19" x14ac:dyDescent="0.25">
      <c r="R6267" s="360"/>
      <c r="S6267" s="339"/>
    </row>
    <row r="6268" spans="18:19" x14ac:dyDescent="0.25">
      <c r="R6268" s="360"/>
      <c r="S6268" s="339"/>
    </row>
    <row r="6269" spans="18:19" x14ac:dyDescent="0.25">
      <c r="R6269" s="360"/>
      <c r="S6269" s="339"/>
    </row>
    <row r="6270" spans="18:19" x14ac:dyDescent="0.25">
      <c r="R6270" s="360"/>
      <c r="S6270" s="339"/>
    </row>
    <row r="6271" spans="18:19" x14ac:dyDescent="0.25">
      <c r="R6271" s="360"/>
      <c r="S6271" s="339"/>
    </row>
    <row r="6272" spans="18:19" x14ac:dyDescent="0.25">
      <c r="R6272" s="360"/>
      <c r="S6272" s="339"/>
    </row>
    <row r="6273" spans="18:19" x14ac:dyDescent="0.25">
      <c r="R6273" s="360"/>
      <c r="S6273" s="339"/>
    </row>
    <row r="6274" spans="18:19" x14ac:dyDescent="0.25">
      <c r="R6274" s="360"/>
      <c r="S6274" s="339"/>
    </row>
    <row r="6275" spans="18:19" x14ac:dyDescent="0.25">
      <c r="R6275" s="360"/>
      <c r="S6275" s="339"/>
    </row>
    <row r="6276" spans="18:19" x14ac:dyDescent="0.25">
      <c r="R6276" s="360"/>
      <c r="S6276" s="339"/>
    </row>
    <row r="6277" spans="18:19" x14ac:dyDescent="0.25">
      <c r="R6277" s="360"/>
      <c r="S6277" s="339"/>
    </row>
    <row r="6278" spans="18:19" x14ac:dyDescent="0.25">
      <c r="R6278" s="360"/>
      <c r="S6278" s="339"/>
    </row>
    <row r="6279" spans="18:19" x14ac:dyDescent="0.25">
      <c r="R6279" s="360"/>
      <c r="S6279" s="339"/>
    </row>
    <row r="6280" spans="18:19" x14ac:dyDescent="0.25">
      <c r="R6280" s="360"/>
      <c r="S6280" s="339"/>
    </row>
    <row r="6281" spans="18:19" x14ac:dyDescent="0.25">
      <c r="R6281" s="360"/>
      <c r="S6281" s="339"/>
    </row>
    <row r="6282" spans="18:19" x14ac:dyDescent="0.25">
      <c r="R6282" s="360"/>
      <c r="S6282" s="339"/>
    </row>
    <row r="6283" spans="18:19" x14ac:dyDescent="0.25">
      <c r="R6283" s="360"/>
      <c r="S6283" s="339"/>
    </row>
    <row r="6284" spans="18:19" x14ac:dyDescent="0.25">
      <c r="R6284" s="360"/>
      <c r="S6284" s="339"/>
    </row>
    <row r="6285" spans="18:19" x14ac:dyDescent="0.25">
      <c r="R6285" s="360"/>
      <c r="S6285" s="339"/>
    </row>
    <row r="6286" spans="18:19" x14ac:dyDescent="0.25">
      <c r="R6286" s="360"/>
      <c r="S6286" s="339"/>
    </row>
    <row r="6287" spans="18:19" x14ac:dyDescent="0.25">
      <c r="R6287" s="360"/>
      <c r="S6287" s="339"/>
    </row>
    <row r="6288" spans="18:19" x14ac:dyDescent="0.25">
      <c r="R6288" s="360"/>
      <c r="S6288" s="339"/>
    </row>
    <row r="6289" spans="18:19" x14ac:dyDescent="0.25">
      <c r="R6289" s="360"/>
      <c r="S6289" s="339"/>
    </row>
    <row r="6290" spans="18:19" x14ac:dyDescent="0.25">
      <c r="R6290" s="360"/>
      <c r="S6290" s="339"/>
    </row>
    <row r="6291" spans="18:19" x14ac:dyDescent="0.25">
      <c r="R6291" s="360"/>
      <c r="S6291" s="339"/>
    </row>
    <row r="6292" spans="18:19" x14ac:dyDescent="0.25">
      <c r="R6292" s="360"/>
      <c r="S6292" s="339"/>
    </row>
    <row r="6293" spans="18:19" x14ac:dyDescent="0.25">
      <c r="R6293" s="360"/>
      <c r="S6293" s="339"/>
    </row>
    <row r="6294" spans="18:19" x14ac:dyDescent="0.25">
      <c r="R6294" s="360"/>
      <c r="S6294" s="339"/>
    </row>
    <row r="6295" spans="18:19" x14ac:dyDescent="0.25">
      <c r="R6295" s="360"/>
      <c r="S6295" s="339"/>
    </row>
    <row r="6296" spans="18:19" x14ac:dyDescent="0.25">
      <c r="R6296" s="360"/>
      <c r="S6296" s="339"/>
    </row>
    <row r="6297" spans="18:19" x14ac:dyDescent="0.25">
      <c r="R6297" s="360"/>
      <c r="S6297" s="339"/>
    </row>
    <row r="6298" spans="18:19" x14ac:dyDescent="0.25">
      <c r="R6298" s="360"/>
      <c r="S6298" s="339"/>
    </row>
    <row r="6299" spans="18:19" x14ac:dyDescent="0.25">
      <c r="R6299" s="360"/>
      <c r="S6299" s="339"/>
    </row>
    <row r="6300" spans="18:19" x14ac:dyDescent="0.25">
      <c r="R6300" s="360"/>
      <c r="S6300" s="339"/>
    </row>
    <row r="6301" spans="18:19" x14ac:dyDescent="0.25">
      <c r="R6301" s="360"/>
      <c r="S6301" s="339"/>
    </row>
    <row r="6302" spans="18:19" x14ac:dyDescent="0.25">
      <c r="R6302" s="360"/>
      <c r="S6302" s="339"/>
    </row>
    <row r="6303" spans="18:19" x14ac:dyDescent="0.25">
      <c r="R6303" s="360"/>
      <c r="S6303" s="339"/>
    </row>
    <row r="6304" spans="18:19" x14ac:dyDescent="0.25">
      <c r="R6304" s="360"/>
      <c r="S6304" s="339"/>
    </row>
    <row r="6305" spans="18:19" x14ac:dyDescent="0.25">
      <c r="R6305" s="360"/>
      <c r="S6305" s="339"/>
    </row>
    <row r="6306" spans="18:19" x14ac:dyDescent="0.25">
      <c r="R6306" s="360"/>
      <c r="S6306" s="339"/>
    </row>
    <row r="6307" spans="18:19" x14ac:dyDescent="0.25">
      <c r="R6307" s="360"/>
      <c r="S6307" s="339"/>
    </row>
    <row r="6308" spans="18:19" x14ac:dyDescent="0.25">
      <c r="R6308" s="360"/>
      <c r="S6308" s="339"/>
    </row>
    <row r="6309" spans="18:19" x14ac:dyDescent="0.25">
      <c r="R6309" s="360"/>
      <c r="S6309" s="339"/>
    </row>
    <row r="6310" spans="18:19" x14ac:dyDescent="0.25">
      <c r="R6310" s="360"/>
      <c r="S6310" s="339"/>
    </row>
    <row r="6311" spans="18:19" x14ac:dyDescent="0.25">
      <c r="R6311" s="360"/>
      <c r="S6311" s="339"/>
    </row>
    <row r="6312" spans="18:19" x14ac:dyDescent="0.25">
      <c r="R6312" s="360"/>
      <c r="S6312" s="339"/>
    </row>
    <row r="6313" spans="18:19" x14ac:dyDescent="0.25">
      <c r="R6313" s="360"/>
      <c r="S6313" s="339"/>
    </row>
    <row r="6314" spans="18:19" x14ac:dyDescent="0.25">
      <c r="R6314" s="360"/>
      <c r="S6314" s="339"/>
    </row>
    <row r="6315" spans="18:19" x14ac:dyDescent="0.25">
      <c r="R6315" s="360"/>
      <c r="S6315" s="339"/>
    </row>
    <row r="6316" spans="18:19" x14ac:dyDescent="0.25">
      <c r="R6316" s="360"/>
      <c r="S6316" s="339"/>
    </row>
    <row r="6317" spans="18:19" x14ac:dyDescent="0.25">
      <c r="R6317" s="360"/>
      <c r="S6317" s="339"/>
    </row>
    <row r="6318" spans="18:19" x14ac:dyDescent="0.25">
      <c r="R6318" s="360"/>
      <c r="S6318" s="339"/>
    </row>
    <row r="6319" spans="18:19" x14ac:dyDescent="0.25">
      <c r="R6319" s="360"/>
      <c r="S6319" s="339"/>
    </row>
    <row r="6320" spans="18:19" x14ac:dyDescent="0.25">
      <c r="R6320" s="360"/>
      <c r="S6320" s="339"/>
    </row>
    <row r="6321" spans="18:19" x14ac:dyDescent="0.25">
      <c r="R6321" s="360"/>
      <c r="S6321" s="339"/>
    </row>
    <row r="6322" spans="18:19" x14ac:dyDescent="0.25">
      <c r="R6322" s="360"/>
      <c r="S6322" s="339"/>
    </row>
    <row r="6323" spans="18:19" x14ac:dyDescent="0.25">
      <c r="R6323" s="360"/>
      <c r="S6323" s="339"/>
    </row>
    <row r="6324" spans="18:19" x14ac:dyDescent="0.25">
      <c r="R6324" s="360"/>
      <c r="S6324" s="339"/>
    </row>
    <row r="6325" spans="18:19" x14ac:dyDescent="0.25">
      <c r="R6325" s="360"/>
      <c r="S6325" s="339"/>
    </row>
    <row r="6326" spans="18:19" x14ac:dyDescent="0.25">
      <c r="R6326" s="360"/>
      <c r="S6326" s="339"/>
    </row>
    <row r="6327" spans="18:19" x14ac:dyDescent="0.25">
      <c r="R6327" s="360"/>
      <c r="S6327" s="339"/>
    </row>
    <row r="6328" spans="18:19" x14ac:dyDescent="0.25">
      <c r="R6328" s="360"/>
      <c r="S6328" s="339"/>
    </row>
    <row r="6329" spans="18:19" x14ac:dyDescent="0.25">
      <c r="R6329" s="360"/>
      <c r="S6329" s="339"/>
    </row>
    <row r="6330" spans="18:19" x14ac:dyDescent="0.25">
      <c r="R6330" s="360"/>
      <c r="S6330" s="339"/>
    </row>
    <row r="6331" spans="18:19" x14ac:dyDescent="0.25">
      <c r="R6331" s="360"/>
      <c r="S6331" s="339"/>
    </row>
    <row r="6332" spans="18:19" x14ac:dyDescent="0.25">
      <c r="R6332" s="360"/>
      <c r="S6332" s="339"/>
    </row>
    <row r="6333" spans="18:19" x14ac:dyDescent="0.25">
      <c r="R6333" s="360"/>
      <c r="S6333" s="339"/>
    </row>
    <row r="6334" spans="18:19" x14ac:dyDescent="0.25">
      <c r="R6334" s="360"/>
      <c r="S6334" s="339"/>
    </row>
    <row r="6335" spans="18:19" x14ac:dyDescent="0.25">
      <c r="R6335" s="360"/>
      <c r="S6335" s="339"/>
    </row>
    <row r="6336" spans="18:19" x14ac:dyDescent="0.25">
      <c r="R6336" s="360"/>
      <c r="S6336" s="339"/>
    </row>
    <row r="6337" spans="18:19" x14ac:dyDescent="0.25">
      <c r="R6337" s="360"/>
      <c r="S6337" s="339"/>
    </row>
    <row r="6338" spans="18:19" x14ac:dyDescent="0.25">
      <c r="R6338" s="360"/>
      <c r="S6338" s="339"/>
    </row>
    <row r="6339" spans="18:19" x14ac:dyDescent="0.25">
      <c r="R6339" s="360"/>
      <c r="S6339" s="339"/>
    </row>
    <row r="6340" spans="18:19" x14ac:dyDescent="0.25">
      <c r="R6340" s="360"/>
      <c r="S6340" s="339"/>
    </row>
    <row r="6341" spans="18:19" x14ac:dyDescent="0.25">
      <c r="R6341" s="360"/>
      <c r="S6341" s="339"/>
    </row>
    <row r="6342" spans="18:19" x14ac:dyDescent="0.25">
      <c r="R6342" s="360"/>
      <c r="S6342" s="339"/>
    </row>
    <row r="6343" spans="18:19" x14ac:dyDescent="0.25">
      <c r="R6343" s="360"/>
      <c r="S6343" s="339"/>
    </row>
    <row r="6344" spans="18:19" x14ac:dyDescent="0.25">
      <c r="R6344" s="360"/>
      <c r="S6344" s="339"/>
    </row>
    <row r="6345" spans="18:19" x14ac:dyDescent="0.25">
      <c r="R6345" s="360"/>
      <c r="S6345" s="339"/>
    </row>
    <row r="6346" spans="18:19" x14ac:dyDescent="0.25">
      <c r="R6346" s="360"/>
      <c r="S6346" s="339"/>
    </row>
    <row r="6347" spans="18:19" x14ac:dyDescent="0.25">
      <c r="R6347" s="360"/>
      <c r="S6347" s="339"/>
    </row>
    <row r="6348" spans="18:19" x14ac:dyDescent="0.25">
      <c r="R6348" s="360"/>
      <c r="S6348" s="339"/>
    </row>
    <row r="6349" spans="18:19" x14ac:dyDescent="0.25">
      <c r="R6349" s="360"/>
      <c r="S6349" s="339"/>
    </row>
    <row r="6350" spans="18:19" x14ac:dyDescent="0.25">
      <c r="R6350" s="360"/>
      <c r="S6350" s="339"/>
    </row>
    <row r="6351" spans="18:19" x14ac:dyDescent="0.25">
      <c r="R6351" s="360"/>
      <c r="S6351" s="339"/>
    </row>
    <row r="6352" spans="18:19" x14ac:dyDescent="0.25">
      <c r="R6352" s="360"/>
      <c r="S6352" s="339"/>
    </row>
    <row r="6353" spans="18:19" x14ac:dyDescent="0.25">
      <c r="R6353" s="360"/>
      <c r="S6353" s="339"/>
    </row>
    <row r="6354" spans="18:19" x14ac:dyDescent="0.25">
      <c r="R6354" s="360"/>
      <c r="S6354" s="339"/>
    </row>
    <row r="6355" spans="18:19" x14ac:dyDescent="0.25">
      <c r="R6355" s="360"/>
      <c r="S6355" s="339"/>
    </row>
    <row r="6356" spans="18:19" x14ac:dyDescent="0.25">
      <c r="R6356" s="360"/>
      <c r="S6356" s="339"/>
    </row>
    <row r="6357" spans="18:19" x14ac:dyDescent="0.25">
      <c r="R6357" s="360"/>
      <c r="S6357" s="339"/>
    </row>
    <row r="6358" spans="18:19" x14ac:dyDescent="0.25">
      <c r="R6358" s="360"/>
      <c r="S6358" s="339"/>
    </row>
    <row r="6359" spans="18:19" x14ac:dyDescent="0.25">
      <c r="R6359" s="360"/>
      <c r="S6359" s="339"/>
    </row>
    <row r="6360" spans="18:19" x14ac:dyDescent="0.25">
      <c r="R6360" s="360"/>
      <c r="S6360" s="339"/>
    </row>
    <row r="6361" spans="18:19" x14ac:dyDescent="0.25">
      <c r="R6361" s="360"/>
      <c r="S6361" s="339"/>
    </row>
    <row r="6362" spans="18:19" x14ac:dyDescent="0.25">
      <c r="R6362" s="360"/>
      <c r="S6362" s="339"/>
    </row>
    <row r="6363" spans="18:19" x14ac:dyDescent="0.25">
      <c r="R6363" s="360"/>
      <c r="S6363" s="339"/>
    </row>
    <row r="6364" spans="18:19" x14ac:dyDescent="0.25">
      <c r="R6364" s="360"/>
      <c r="S6364" s="339"/>
    </row>
    <row r="6365" spans="18:19" x14ac:dyDescent="0.25">
      <c r="R6365" s="360"/>
      <c r="S6365" s="339"/>
    </row>
    <row r="6366" spans="18:19" x14ac:dyDescent="0.25">
      <c r="R6366" s="360"/>
      <c r="S6366" s="339"/>
    </row>
    <row r="6367" spans="18:19" x14ac:dyDescent="0.25">
      <c r="R6367" s="360"/>
      <c r="S6367" s="339"/>
    </row>
    <row r="6368" spans="18:19" x14ac:dyDescent="0.25">
      <c r="R6368" s="360"/>
      <c r="S6368" s="339"/>
    </row>
    <row r="6369" spans="18:19" x14ac:dyDescent="0.25">
      <c r="R6369" s="360"/>
      <c r="S6369" s="339"/>
    </row>
    <row r="6370" spans="18:19" x14ac:dyDescent="0.25">
      <c r="R6370" s="360"/>
      <c r="S6370" s="339"/>
    </row>
    <row r="6371" spans="18:19" x14ac:dyDescent="0.25">
      <c r="R6371" s="360"/>
      <c r="S6371" s="339"/>
    </row>
    <row r="6372" spans="18:19" x14ac:dyDescent="0.25">
      <c r="R6372" s="360"/>
      <c r="S6372" s="339"/>
    </row>
    <row r="6373" spans="18:19" x14ac:dyDescent="0.25">
      <c r="R6373" s="360"/>
      <c r="S6373" s="339"/>
    </row>
    <row r="6374" spans="18:19" x14ac:dyDescent="0.25">
      <c r="R6374" s="360"/>
      <c r="S6374" s="339"/>
    </row>
    <row r="6375" spans="18:19" x14ac:dyDescent="0.25">
      <c r="R6375" s="360"/>
      <c r="S6375" s="339"/>
    </row>
    <row r="6376" spans="18:19" x14ac:dyDescent="0.25">
      <c r="R6376" s="360"/>
      <c r="S6376" s="339"/>
    </row>
    <row r="6377" spans="18:19" x14ac:dyDescent="0.25">
      <c r="R6377" s="360"/>
      <c r="S6377" s="339"/>
    </row>
    <row r="6378" spans="18:19" x14ac:dyDescent="0.25">
      <c r="R6378" s="360"/>
      <c r="S6378" s="339"/>
    </row>
    <row r="6379" spans="18:19" x14ac:dyDescent="0.25">
      <c r="R6379" s="360"/>
      <c r="S6379" s="339"/>
    </row>
    <row r="6380" spans="18:19" x14ac:dyDescent="0.25">
      <c r="R6380" s="360"/>
      <c r="S6380" s="339"/>
    </row>
    <row r="6381" spans="18:19" x14ac:dyDescent="0.25">
      <c r="R6381" s="360"/>
      <c r="S6381" s="339"/>
    </row>
    <row r="6382" spans="18:19" x14ac:dyDescent="0.25">
      <c r="R6382" s="360"/>
      <c r="S6382" s="339"/>
    </row>
    <row r="6383" spans="18:19" x14ac:dyDescent="0.25">
      <c r="R6383" s="360"/>
      <c r="S6383" s="339"/>
    </row>
    <row r="6384" spans="18:19" x14ac:dyDescent="0.25">
      <c r="R6384" s="360"/>
      <c r="S6384" s="339"/>
    </row>
    <row r="6385" spans="18:19" x14ac:dyDescent="0.25">
      <c r="R6385" s="360"/>
      <c r="S6385" s="339"/>
    </row>
    <row r="6386" spans="18:19" x14ac:dyDescent="0.25">
      <c r="R6386" s="360"/>
      <c r="S6386" s="339"/>
    </row>
    <row r="6387" spans="18:19" x14ac:dyDescent="0.25">
      <c r="R6387" s="360"/>
      <c r="S6387" s="339"/>
    </row>
    <row r="6388" spans="18:19" x14ac:dyDescent="0.25">
      <c r="R6388" s="360"/>
      <c r="S6388" s="339"/>
    </row>
    <row r="6389" spans="18:19" x14ac:dyDescent="0.25">
      <c r="R6389" s="360"/>
      <c r="S6389" s="339"/>
    </row>
    <row r="6390" spans="18:19" x14ac:dyDescent="0.25">
      <c r="R6390" s="360"/>
      <c r="S6390" s="339"/>
    </row>
    <row r="6391" spans="18:19" x14ac:dyDescent="0.25">
      <c r="R6391" s="360"/>
      <c r="S6391" s="339"/>
    </row>
    <row r="6392" spans="18:19" x14ac:dyDescent="0.25">
      <c r="R6392" s="360"/>
      <c r="S6392" s="339"/>
    </row>
    <row r="6393" spans="18:19" x14ac:dyDescent="0.25">
      <c r="R6393" s="360"/>
      <c r="S6393" s="339"/>
    </row>
    <row r="6394" spans="18:19" x14ac:dyDescent="0.25">
      <c r="R6394" s="360"/>
      <c r="S6394" s="339"/>
    </row>
    <row r="6395" spans="18:19" x14ac:dyDescent="0.25">
      <c r="R6395" s="360"/>
      <c r="S6395" s="339"/>
    </row>
    <row r="6396" spans="18:19" x14ac:dyDescent="0.25">
      <c r="R6396" s="360"/>
      <c r="S6396" s="339"/>
    </row>
    <row r="6397" spans="18:19" x14ac:dyDescent="0.25">
      <c r="R6397" s="360"/>
      <c r="S6397" s="339"/>
    </row>
    <row r="6398" spans="18:19" x14ac:dyDescent="0.25">
      <c r="R6398" s="360"/>
      <c r="S6398" s="339"/>
    </row>
    <row r="6399" spans="18:19" x14ac:dyDescent="0.25">
      <c r="R6399" s="360"/>
      <c r="S6399" s="339"/>
    </row>
    <row r="6400" spans="18:19" x14ac:dyDescent="0.25">
      <c r="R6400" s="360"/>
      <c r="S6400" s="339"/>
    </row>
    <row r="6401" spans="18:19" x14ac:dyDescent="0.25">
      <c r="R6401" s="360"/>
      <c r="S6401" s="339"/>
    </row>
    <row r="6402" spans="18:19" x14ac:dyDescent="0.25">
      <c r="R6402" s="360"/>
      <c r="S6402" s="339"/>
    </row>
    <row r="6403" spans="18:19" x14ac:dyDescent="0.25">
      <c r="R6403" s="360"/>
      <c r="S6403" s="339"/>
    </row>
    <row r="6404" spans="18:19" x14ac:dyDescent="0.25">
      <c r="R6404" s="360"/>
      <c r="S6404" s="339"/>
    </row>
    <row r="6405" spans="18:19" x14ac:dyDescent="0.25">
      <c r="R6405" s="360"/>
      <c r="S6405" s="339"/>
    </row>
    <row r="6406" spans="18:19" x14ac:dyDescent="0.25">
      <c r="R6406" s="360"/>
      <c r="S6406" s="339"/>
    </row>
    <row r="6407" spans="18:19" x14ac:dyDescent="0.25">
      <c r="R6407" s="360"/>
      <c r="S6407" s="339"/>
    </row>
    <row r="6408" spans="18:19" x14ac:dyDescent="0.25">
      <c r="R6408" s="360"/>
      <c r="S6408" s="339"/>
    </row>
    <row r="6409" spans="18:19" x14ac:dyDescent="0.25">
      <c r="R6409" s="360"/>
      <c r="S6409" s="339"/>
    </row>
    <row r="6410" spans="18:19" x14ac:dyDescent="0.25">
      <c r="R6410" s="360"/>
      <c r="S6410" s="339"/>
    </row>
    <row r="6411" spans="18:19" x14ac:dyDescent="0.25">
      <c r="R6411" s="360"/>
      <c r="S6411" s="339"/>
    </row>
    <row r="6412" spans="18:19" x14ac:dyDescent="0.25">
      <c r="R6412" s="360"/>
      <c r="S6412" s="339"/>
    </row>
    <row r="6413" spans="18:19" x14ac:dyDescent="0.25">
      <c r="R6413" s="360"/>
      <c r="S6413" s="339"/>
    </row>
    <row r="6414" spans="18:19" x14ac:dyDescent="0.25">
      <c r="R6414" s="360"/>
      <c r="S6414" s="339"/>
    </row>
    <row r="6415" spans="18:19" x14ac:dyDescent="0.25">
      <c r="R6415" s="360"/>
      <c r="S6415" s="339"/>
    </row>
    <row r="6416" spans="18:19" x14ac:dyDescent="0.25">
      <c r="R6416" s="360"/>
      <c r="S6416" s="339"/>
    </row>
    <row r="6417" spans="18:19" x14ac:dyDescent="0.25">
      <c r="R6417" s="360"/>
      <c r="S6417" s="339"/>
    </row>
    <row r="6418" spans="18:19" x14ac:dyDescent="0.25">
      <c r="R6418" s="360"/>
      <c r="S6418" s="339"/>
    </row>
    <row r="6419" spans="18:19" x14ac:dyDescent="0.25">
      <c r="R6419" s="360"/>
      <c r="S6419" s="339"/>
    </row>
    <row r="6420" spans="18:19" x14ac:dyDescent="0.25">
      <c r="R6420" s="360"/>
      <c r="S6420" s="339"/>
    </row>
    <row r="6421" spans="18:19" x14ac:dyDescent="0.25">
      <c r="R6421" s="360"/>
      <c r="S6421" s="339"/>
    </row>
    <row r="6422" spans="18:19" x14ac:dyDescent="0.25">
      <c r="R6422" s="360"/>
      <c r="S6422" s="339"/>
    </row>
    <row r="6423" spans="18:19" x14ac:dyDescent="0.25">
      <c r="R6423" s="360"/>
      <c r="S6423" s="339"/>
    </row>
    <row r="6424" spans="18:19" x14ac:dyDescent="0.25">
      <c r="R6424" s="360"/>
      <c r="S6424" s="339"/>
    </row>
    <row r="6425" spans="18:19" x14ac:dyDescent="0.25">
      <c r="R6425" s="360"/>
      <c r="S6425" s="339"/>
    </row>
    <row r="6426" spans="18:19" x14ac:dyDescent="0.25">
      <c r="R6426" s="360"/>
      <c r="S6426" s="339"/>
    </row>
    <row r="6427" spans="18:19" x14ac:dyDescent="0.25">
      <c r="R6427" s="360"/>
      <c r="S6427" s="339"/>
    </row>
    <row r="6428" spans="18:19" x14ac:dyDescent="0.25">
      <c r="R6428" s="360"/>
      <c r="S6428" s="339"/>
    </row>
    <row r="6429" spans="18:19" x14ac:dyDescent="0.25">
      <c r="R6429" s="360"/>
      <c r="S6429" s="339"/>
    </row>
    <row r="6430" spans="18:19" x14ac:dyDescent="0.25">
      <c r="R6430" s="360"/>
      <c r="S6430" s="339"/>
    </row>
    <row r="6431" spans="18:19" x14ac:dyDescent="0.25">
      <c r="R6431" s="360"/>
      <c r="S6431" s="339"/>
    </row>
    <row r="6432" spans="18:19" x14ac:dyDescent="0.25">
      <c r="R6432" s="360"/>
      <c r="S6432" s="339"/>
    </row>
    <row r="6433" spans="18:19" x14ac:dyDescent="0.25">
      <c r="R6433" s="360"/>
      <c r="S6433" s="339"/>
    </row>
    <row r="6434" spans="18:19" x14ac:dyDescent="0.25">
      <c r="R6434" s="360"/>
      <c r="S6434" s="339"/>
    </row>
    <row r="6435" spans="18:19" x14ac:dyDescent="0.25">
      <c r="R6435" s="360"/>
      <c r="S6435" s="339"/>
    </row>
    <row r="6436" spans="18:19" x14ac:dyDescent="0.25">
      <c r="R6436" s="360"/>
      <c r="S6436" s="339"/>
    </row>
    <row r="6437" spans="18:19" x14ac:dyDescent="0.25">
      <c r="R6437" s="360"/>
      <c r="S6437" s="339"/>
    </row>
    <row r="6438" spans="18:19" x14ac:dyDescent="0.25">
      <c r="R6438" s="360"/>
      <c r="S6438" s="339"/>
    </row>
    <row r="6439" spans="18:19" x14ac:dyDescent="0.25">
      <c r="R6439" s="360"/>
      <c r="S6439" s="339"/>
    </row>
    <row r="6440" spans="18:19" x14ac:dyDescent="0.25">
      <c r="R6440" s="360"/>
      <c r="S6440" s="339"/>
    </row>
    <row r="6441" spans="18:19" x14ac:dyDescent="0.25">
      <c r="R6441" s="360"/>
      <c r="S6441" s="339"/>
    </row>
    <row r="6442" spans="18:19" x14ac:dyDescent="0.25">
      <c r="R6442" s="360"/>
      <c r="S6442" s="339"/>
    </row>
    <row r="6443" spans="18:19" x14ac:dyDescent="0.25">
      <c r="R6443" s="360"/>
      <c r="S6443" s="339"/>
    </row>
    <row r="6444" spans="18:19" x14ac:dyDescent="0.25">
      <c r="R6444" s="360"/>
      <c r="S6444" s="339"/>
    </row>
    <row r="6445" spans="18:19" x14ac:dyDescent="0.25">
      <c r="R6445" s="360"/>
      <c r="S6445" s="339"/>
    </row>
    <row r="6446" spans="18:19" x14ac:dyDescent="0.25">
      <c r="R6446" s="360"/>
      <c r="S6446" s="339"/>
    </row>
    <row r="6447" spans="18:19" x14ac:dyDescent="0.25">
      <c r="R6447" s="360"/>
      <c r="S6447" s="339"/>
    </row>
    <row r="6448" spans="18:19" x14ac:dyDescent="0.25">
      <c r="R6448" s="360"/>
      <c r="S6448" s="339"/>
    </row>
    <row r="6449" spans="18:19" x14ac:dyDescent="0.25">
      <c r="R6449" s="360"/>
      <c r="S6449" s="339"/>
    </row>
    <row r="6450" spans="18:19" x14ac:dyDescent="0.25">
      <c r="R6450" s="360"/>
      <c r="S6450" s="339"/>
    </row>
    <row r="6451" spans="18:19" x14ac:dyDescent="0.25">
      <c r="R6451" s="360"/>
      <c r="S6451" s="339"/>
    </row>
    <row r="6452" spans="18:19" x14ac:dyDescent="0.25">
      <c r="R6452" s="360"/>
      <c r="S6452" s="339"/>
    </row>
    <row r="6453" spans="18:19" x14ac:dyDescent="0.25">
      <c r="R6453" s="360"/>
      <c r="S6453" s="339"/>
    </row>
    <row r="6454" spans="18:19" x14ac:dyDescent="0.25">
      <c r="R6454" s="360"/>
      <c r="S6454" s="339"/>
    </row>
    <row r="6455" spans="18:19" x14ac:dyDescent="0.25">
      <c r="R6455" s="360"/>
      <c r="S6455" s="339"/>
    </row>
    <row r="6456" spans="18:19" x14ac:dyDescent="0.25">
      <c r="R6456" s="360"/>
      <c r="S6456" s="339"/>
    </row>
    <row r="6457" spans="18:19" x14ac:dyDescent="0.25">
      <c r="R6457" s="360"/>
      <c r="S6457" s="339"/>
    </row>
    <row r="6458" spans="18:19" x14ac:dyDescent="0.25">
      <c r="R6458" s="360"/>
      <c r="S6458" s="339"/>
    </row>
    <row r="6459" spans="18:19" x14ac:dyDescent="0.25">
      <c r="R6459" s="360"/>
      <c r="S6459" s="339"/>
    </row>
    <row r="6460" spans="18:19" x14ac:dyDescent="0.25">
      <c r="R6460" s="360"/>
      <c r="S6460" s="339"/>
    </row>
    <row r="6461" spans="18:19" x14ac:dyDescent="0.25">
      <c r="R6461" s="360"/>
      <c r="S6461" s="339"/>
    </row>
    <row r="6462" spans="18:19" x14ac:dyDescent="0.25">
      <c r="R6462" s="360"/>
      <c r="S6462" s="339"/>
    </row>
    <row r="6463" spans="18:19" x14ac:dyDescent="0.25">
      <c r="R6463" s="360"/>
      <c r="S6463" s="339"/>
    </row>
    <row r="6464" spans="18:19" x14ac:dyDescent="0.25">
      <c r="R6464" s="360"/>
      <c r="S6464" s="339"/>
    </row>
    <row r="6465" spans="18:19" x14ac:dyDescent="0.25">
      <c r="R6465" s="360"/>
      <c r="S6465" s="339"/>
    </row>
    <row r="6466" spans="18:19" x14ac:dyDescent="0.25">
      <c r="R6466" s="360"/>
      <c r="S6466" s="339"/>
    </row>
    <row r="6467" spans="18:19" x14ac:dyDescent="0.25">
      <c r="R6467" s="360"/>
      <c r="S6467" s="339"/>
    </row>
    <row r="6468" spans="18:19" x14ac:dyDescent="0.25">
      <c r="R6468" s="360"/>
      <c r="S6468" s="339"/>
    </row>
    <row r="6469" spans="18:19" x14ac:dyDescent="0.25">
      <c r="R6469" s="360"/>
      <c r="S6469" s="339"/>
    </row>
    <row r="6470" spans="18:19" x14ac:dyDescent="0.25">
      <c r="R6470" s="360"/>
      <c r="S6470" s="339"/>
    </row>
    <row r="6471" spans="18:19" x14ac:dyDescent="0.25">
      <c r="R6471" s="360"/>
      <c r="S6471" s="339"/>
    </row>
    <row r="6472" spans="18:19" x14ac:dyDescent="0.25">
      <c r="R6472" s="360"/>
      <c r="S6472" s="339"/>
    </row>
    <row r="6473" spans="18:19" x14ac:dyDescent="0.25">
      <c r="R6473" s="360"/>
      <c r="S6473" s="339"/>
    </row>
    <row r="6474" spans="18:19" x14ac:dyDescent="0.25">
      <c r="R6474" s="360"/>
      <c r="S6474" s="339"/>
    </row>
    <row r="6475" spans="18:19" x14ac:dyDescent="0.25">
      <c r="R6475" s="360"/>
      <c r="S6475" s="339"/>
    </row>
    <row r="6476" spans="18:19" x14ac:dyDescent="0.25">
      <c r="R6476" s="360"/>
      <c r="S6476" s="339"/>
    </row>
    <row r="6477" spans="18:19" x14ac:dyDescent="0.25">
      <c r="R6477" s="360"/>
      <c r="S6477" s="339"/>
    </row>
    <row r="6478" spans="18:19" x14ac:dyDescent="0.25">
      <c r="R6478" s="360"/>
      <c r="S6478" s="339"/>
    </row>
    <row r="6479" spans="18:19" x14ac:dyDescent="0.25">
      <c r="R6479" s="360"/>
      <c r="S6479" s="339"/>
    </row>
    <row r="6480" spans="18:19" x14ac:dyDescent="0.25">
      <c r="R6480" s="360"/>
      <c r="S6480" s="339"/>
    </row>
    <row r="6481" spans="18:19" x14ac:dyDescent="0.25">
      <c r="R6481" s="360"/>
      <c r="S6481" s="339"/>
    </row>
    <row r="6482" spans="18:19" x14ac:dyDescent="0.25">
      <c r="R6482" s="360"/>
      <c r="S6482" s="339"/>
    </row>
    <row r="6483" spans="18:19" x14ac:dyDescent="0.25">
      <c r="R6483" s="360"/>
      <c r="S6483" s="339"/>
    </row>
    <row r="6484" spans="18:19" x14ac:dyDescent="0.25">
      <c r="R6484" s="360"/>
      <c r="S6484" s="339"/>
    </row>
    <row r="6485" spans="18:19" x14ac:dyDescent="0.25">
      <c r="R6485" s="360"/>
      <c r="S6485" s="339"/>
    </row>
    <row r="6486" spans="18:19" x14ac:dyDescent="0.25">
      <c r="R6486" s="360"/>
      <c r="S6486" s="339"/>
    </row>
    <row r="6487" spans="18:19" x14ac:dyDescent="0.25">
      <c r="R6487" s="360"/>
      <c r="S6487" s="339"/>
    </row>
    <row r="6488" spans="18:19" x14ac:dyDescent="0.25">
      <c r="R6488" s="360"/>
      <c r="S6488" s="339"/>
    </row>
    <row r="6489" spans="18:19" x14ac:dyDescent="0.25">
      <c r="R6489" s="360"/>
      <c r="S6489" s="339"/>
    </row>
    <row r="6490" spans="18:19" x14ac:dyDescent="0.25">
      <c r="R6490" s="360"/>
      <c r="S6490" s="339"/>
    </row>
    <row r="6491" spans="18:19" x14ac:dyDescent="0.25">
      <c r="R6491" s="360"/>
      <c r="S6491" s="339"/>
    </row>
    <row r="6492" spans="18:19" x14ac:dyDescent="0.25">
      <c r="R6492" s="360"/>
      <c r="S6492" s="339"/>
    </row>
    <row r="6493" spans="18:19" x14ac:dyDescent="0.25">
      <c r="R6493" s="360"/>
      <c r="S6493" s="339"/>
    </row>
    <row r="6494" spans="18:19" x14ac:dyDescent="0.25">
      <c r="R6494" s="360"/>
      <c r="S6494" s="339"/>
    </row>
    <row r="6495" spans="18:19" x14ac:dyDescent="0.25">
      <c r="R6495" s="360"/>
      <c r="S6495" s="339"/>
    </row>
    <row r="6496" spans="18:19" x14ac:dyDescent="0.25">
      <c r="R6496" s="360"/>
      <c r="S6496" s="339"/>
    </row>
    <row r="6497" spans="18:19" x14ac:dyDescent="0.25">
      <c r="R6497" s="360"/>
      <c r="S6497" s="339"/>
    </row>
    <row r="6498" spans="18:19" x14ac:dyDescent="0.25">
      <c r="R6498" s="360"/>
      <c r="S6498" s="339"/>
    </row>
    <row r="6499" spans="18:19" x14ac:dyDescent="0.25">
      <c r="R6499" s="360"/>
      <c r="S6499" s="339"/>
    </row>
    <row r="6500" spans="18:19" x14ac:dyDescent="0.25">
      <c r="R6500" s="360"/>
      <c r="S6500" s="339"/>
    </row>
    <row r="6501" spans="18:19" x14ac:dyDescent="0.25">
      <c r="R6501" s="360"/>
      <c r="S6501" s="339"/>
    </row>
    <row r="6502" spans="18:19" x14ac:dyDescent="0.25">
      <c r="R6502" s="360"/>
      <c r="S6502" s="339"/>
    </row>
    <row r="6503" spans="18:19" x14ac:dyDescent="0.25">
      <c r="R6503" s="360"/>
      <c r="S6503" s="339"/>
    </row>
    <row r="6504" spans="18:19" x14ac:dyDescent="0.25">
      <c r="R6504" s="360"/>
      <c r="S6504" s="339"/>
    </row>
    <row r="6505" spans="18:19" x14ac:dyDescent="0.25">
      <c r="R6505" s="360"/>
      <c r="S6505" s="339"/>
    </row>
    <row r="6506" spans="18:19" x14ac:dyDescent="0.25">
      <c r="R6506" s="360"/>
      <c r="S6506" s="339"/>
    </row>
    <row r="6507" spans="18:19" x14ac:dyDescent="0.25">
      <c r="R6507" s="360"/>
      <c r="S6507" s="339"/>
    </row>
    <row r="6508" spans="18:19" x14ac:dyDescent="0.25">
      <c r="R6508" s="360"/>
      <c r="S6508" s="339"/>
    </row>
    <row r="6509" spans="18:19" x14ac:dyDescent="0.25">
      <c r="R6509" s="360"/>
      <c r="S6509" s="339"/>
    </row>
    <row r="6510" spans="18:19" x14ac:dyDescent="0.25">
      <c r="R6510" s="360"/>
      <c r="S6510" s="339"/>
    </row>
    <row r="6511" spans="18:19" x14ac:dyDescent="0.25">
      <c r="R6511" s="360"/>
      <c r="S6511" s="339"/>
    </row>
    <row r="6512" spans="18:19" x14ac:dyDescent="0.25">
      <c r="R6512" s="360"/>
      <c r="S6512" s="339"/>
    </row>
    <row r="6513" spans="18:19" x14ac:dyDescent="0.25">
      <c r="R6513" s="360"/>
      <c r="S6513" s="339"/>
    </row>
    <row r="6514" spans="18:19" x14ac:dyDescent="0.25">
      <c r="R6514" s="360"/>
      <c r="S6514" s="339"/>
    </row>
    <row r="6515" spans="18:19" x14ac:dyDescent="0.25">
      <c r="R6515" s="360"/>
      <c r="S6515" s="339"/>
    </row>
    <row r="6516" spans="18:19" x14ac:dyDescent="0.25">
      <c r="R6516" s="360"/>
      <c r="S6516" s="339"/>
    </row>
    <row r="6517" spans="18:19" x14ac:dyDescent="0.25">
      <c r="R6517" s="360"/>
      <c r="S6517" s="339"/>
    </row>
    <row r="6518" spans="18:19" x14ac:dyDescent="0.25">
      <c r="R6518" s="360"/>
      <c r="S6518" s="339"/>
    </row>
    <row r="6519" spans="18:19" x14ac:dyDescent="0.25">
      <c r="R6519" s="360"/>
      <c r="S6519" s="339"/>
    </row>
    <row r="6520" spans="18:19" x14ac:dyDescent="0.25">
      <c r="R6520" s="360"/>
      <c r="S6520" s="339"/>
    </row>
    <row r="6521" spans="18:19" x14ac:dyDescent="0.25">
      <c r="R6521" s="360"/>
      <c r="S6521" s="339"/>
    </row>
    <row r="6522" spans="18:19" x14ac:dyDescent="0.25">
      <c r="R6522" s="360"/>
      <c r="S6522" s="339"/>
    </row>
    <row r="6523" spans="18:19" x14ac:dyDescent="0.25">
      <c r="R6523" s="360"/>
      <c r="S6523" s="339"/>
    </row>
    <row r="6524" spans="18:19" x14ac:dyDescent="0.25">
      <c r="R6524" s="360"/>
      <c r="S6524" s="339"/>
    </row>
    <row r="6525" spans="18:19" x14ac:dyDescent="0.25">
      <c r="R6525" s="360"/>
      <c r="S6525" s="339"/>
    </row>
    <row r="6526" spans="18:19" x14ac:dyDescent="0.25">
      <c r="R6526" s="360"/>
      <c r="S6526" s="339"/>
    </row>
    <row r="6527" spans="18:19" x14ac:dyDescent="0.25">
      <c r="R6527" s="360"/>
      <c r="S6527" s="339"/>
    </row>
    <row r="6528" spans="18:19" x14ac:dyDescent="0.25">
      <c r="R6528" s="360"/>
      <c r="S6528" s="339"/>
    </row>
    <row r="6529" spans="18:19" x14ac:dyDescent="0.25">
      <c r="R6529" s="360"/>
      <c r="S6529" s="339"/>
    </row>
    <row r="6530" spans="18:19" x14ac:dyDescent="0.25">
      <c r="R6530" s="360"/>
      <c r="S6530" s="339"/>
    </row>
    <row r="6531" spans="18:19" x14ac:dyDescent="0.25">
      <c r="R6531" s="360"/>
      <c r="S6531" s="339"/>
    </row>
    <row r="6532" spans="18:19" x14ac:dyDescent="0.25">
      <c r="R6532" s="360"/>
      <c r="S6532" s="339"/>
    </row>
    <row r="6533" spans="18:19" x14ac:dyDescent="0.25">
      <c r="R6533" s="360"/>
      <c r="S6533" s="339"/>
    </row>
    <row r="6534" spans="18:19" x14ac:dyDescent="0.25">
      <c r="R6534" s="360"/>
      <c r="S6534" s="339"/>
    </row>
    <row r="6535" spans="18:19" x14ac:dyDescent="0.25">
      <c r="R6535" s="360"/>
      <c r="S6535" s="339"/>
    </row>
    <row r="6536" spans="18:19" x14ac:dyDescent="0.25">
      <c r="R6536" s="360"/>
      <c r="S6536" s="339"/>
    </row>
    <row r="6537" spans="18:19" x14ac:dyDescent="0.25">
      <c r="R6537" s="360"/>
      <c r="S6537" s="339"/>
    </row>
    <row r="6538" spans="18:19" x14ac:dyDescent="0.25">
      <c r="R6538" s="360"/>
      <c r="S6538" s="339"/>
    </row>
    <row r="6539" spans="18:19" x14ac:dyDescent="0.25">
      <c r="R6539" s="360"/>
      <c r="S6539" s="339"/>
    </row>
    <row r="6540" spans="18:19" x14ac:dyDescent="0.25">
      <c r="R6540" s="360"/>
      <c r="S6540" s="339"/>
    </row>
    <row r="6541" spans="18:19" x14ac:dyDescent="0.25">
      <c r="R6541" s="360"/>
      <c r="S6541" s="339"/>
    </row>
    <row r="6542" spans="18:19" x14ac:dyDescent="0.25">
      <c r="R6542" s="360"/>
      <c r="S6542" s="339"/>
    </row>
    <row r="6543" spans="18:19" x14ac:dyDescent="0.25">
      <c r="R6543" s="360"/>
      <c r="S6543" s="339"/>
    </row>
    <row r="6544" spans="18:19" x14ac:dyDescent="0.25">
      <c r="R6544" s="360"/>
      <c r="S6544" s="339"/>
    </row>
    <row r="6545" spans="18:19" x14ac:dyDescent="0.25">
      <c r="R6545" s="360"/>
      <c r="S6545" s="339"/>
    </row>
    <row r="6546" spans="18:19" x14ac:dyDescent="0.25">
      <c r="R6546" s="360"/>
      <c r="S6546" s="339"/>
    </row>
    <row r="6547" spans="18:19" x14ac:dyDescent="0.25">
      <c r="R6547" s="360"/>
      <c r="S6547" s="339"/>
    </row>
    <row r="6548" spans="18:19" x14ac:dyDescent="0.25">
      <c r="R6548" s="360"/>
      <c r="S6548" s="339"/>
    </row>
    <row r="6549" spans="18:19" x14ac:dyDescent="0.25">
      <c r="R6549" s="360"/>
      <c r="S6549" s="339"/>
    </row>
    <row r="6550" spans="18:19" x14ac:dyDescent="0.25">
      <c r="R6550" s="360"/>
      <c r="S6550" s="339"/>
    </row>
    <row r="6551" spans="18:19" x14ac:dyDescent="0.25">
      <c r="R6551" s="360"/>
      <c r="S6551" s="339"/>
    </row>
    <row r="6552" spans="18:19" x14ac:dyDescent="0.25">
      <c r="R6552" s="360"/>
      <c r="S6552" s="339"/>
    </row>
    <row r="6553" spans="18:19" x14ac:dyDescent="0.25">
      <c r="R6553" s="360"/>
      <c r="S6553" s="339"/>
    </row>
    <row r="6554" spans="18:19" x14ac:dyDescent="0.25">
      <c r="R6554" s="360"/>
      <c r="S6554" s="339"/>
    </row>
    <row r="6555" spans="18:19" x14ac:dyDescent="0.25">
      <c r="R6555" s="360"/>
      <c r="S6555" s="339"/>
    </row>
    <row r="6556" spans="18:19" x14ac:dyDescent="0.25">
      <c r="R6556" s="360"/>
      <c r="S6556" s="339"/>
    </row>
    <row r="6557" spans="18:19" x14ac:dyDescent="0.25">
      <c r="R6557" s="360"/>
      <c r="S6557" s="339"/>
    </row>
    <row r="6558" spans="18:19" x14ac:dyDescent="0.25">
      <c r="R6558" s="360"/>
      <c r="S6558" s="339"/>
    </row>
    <row r="6559" spans="18:19" x14ac:dyDescent="0.25">
      <c r="R6559" s="360"/>
      <c r="S6559" s="339"/>
    </row>
    <row r="6560" spans="18:19" x14ac:dyDescent="0.25">
      <c r="R6560" s="360"/>
      <c r="S6560" s="339"/>
    </row>
    <row r="6561" spans="18:19" x14ac:dyDescent="0.25">
      <c r="R6561" s="360"/>
      <c r="S6561" s="339"/>
    </row>
    <row r="6562" spans="18:19" x14ac:dyDescent="0.25">
      <c r="R6562" s="360"/>
      <c r="S6562" s="339"/>
    </row>
    <row r="6563" spans="18:19" x14ac:dyDescent="0.25">
      <c r="R6563" s="360"/>
      <c r="S6563" s="339"/>
    </row>
    <row r="6564" spans="18:19" x14ac:dyDescent="0.25">
      <c r="R6564" s="360"/>
      <c r="S6564" s="339"/>
    </row>
    <row r="6565" spans="18:19" x14ac:dyDescent="0.25">
      <c r="R6565" s="360"/>
      <c r="S6565" s="339"/>
    </row>
    <row r="6566" spans="18:19" x14ac:dyDescent="0.25">
      <c r="R6566" s="360"/>
      <c r="S6566" s="339"/>
    </row>
    <row r="6567" spans="18:19" x14ac:dyDescent="0.25">
      <c r="R6567" s="360"/>
      <c r="S6567" s="339"/>
    </row>
    <row r="6568" spans="18:19" x14ac:dyDescent="0.25">
      <c r="R6568" s="360"/>
      <c r="S6568" s="339"/>
    </row>
    <row r="6569" spans="18:19" x14ac:dyDescent="0.25">
      <c r="R6569" s="360"/>
      <c r="S6569" s="339"/>
    </row>
    <row r="6570" spans="18:19" x14ac:dyDescent="0.25">
      <c r="R6570" s="360"/>
      <c r="S6570" s="339"/>
    </row>
    <row r="6571" spans="18:19" x14ac:dyDescent="0.25">
      <c r="R6571" s="360"/>
      <c r="S6571" s="339"/>
    </row>
    <row r="6572" spans="18:19" x14ac:dyDescent="0.25">
      <c r="R6572" s="360"/>
      <c r="S6572" s="339"/>
    </row>
    <row r="6573" spans="18:19" x14ac:dyDescent="0.25">
      <c r="R6573" s="360"/>
      <c r="S6573" s="339"/>
    </row>
    <row r="6574" spans="18:19" x14ac:dyDescent="0.25">
      <c r="R6574" s="360"/>
      <c r="S6574" s="339"/>
    </row>
    <row r="6575" spans="18:19" x14ac:dyDescent="0.25">
      <c r="R6575" s="360"/>
      <c r="S6575" s="339"/>
    </row>
    <row r="6576" spans="18:19" x14ac:dyDescent="0.25">
      <c r="R6576" s="360"/>
      <c r="S6576" s="339"/>
    </row>
    <row r="6577" spans="18:19" x14ac:dyDescent="0.25">
      <c r="R6577" s="360"/>
      <c r="S6577" s="339"/>
    </row>
    <row r="6578" spans="18:19" x14ac:dyDescent="0.25">
      <c r="R6578" s="360"/>
      <c r="S6578" s="339"/>
    </row>
    <row r="6579" spans="18:19" x14ac:dyDescent="0.25">
      <c r="R6579" s="360"/>
      <c r="S6579" s="339"/>
    </row>
    <row r="6580" spans="18:19" x14ac:dyDescent="0.25">
      <c r="R6580" s="360"/>
      <c r="S6580" s="339"/>
    </row>
    <row r="6581" spans="18:19" x14ac:dyDescent="0.25">
      <c r="R6581" s="360"/>
      <c r="S6581" s="339"/>
    </row>
    <row r="6582" spans="18:19" x14ac:dyDescent="0.25">
      <c r="R6582" s="360"/>
      <c r="S6582" s="339"/>
    </row>
    <row r="6583" spans="18:19" x14ac:dyDescent="0.25">
      <c r="R6583" s="360"/>
      <c r="S6583" s="339"/>
    </row>
    <row r="6584" spans="18:19" x14ac:dyDescent="0.25">
      <c r="R6584" s="360"/>
      <c r="S6584" s="339"/>
    </row>
    <row r="6585" spans="18:19" x14ac:dyDescent="0.25">
      <c r="R6585" s="360"/>
      <c r="S6585" s="339"/>
    </row>
    <row r="6586" spans="18:19" x14ac:dyDescent="0.25">
      <c r="R6586" s="360"/>
      <c r="S6586" s="339"/>
    </row>
    <row r="6587" spans="18:19" x14ac:dyDescent="0.25">
      <c r="R6587" s="360"/>
      <c r="S6587" s="339"/>
    </row>
    <row r="6588" spans="18:19" x14ac:dyDescent="0.25">
      <c r="R6588" s="360"/>
      <c r="S6588" s="339"/>
    </row>
    <row r="6589" spans="18:19" x14ac:dyDescent="0.25">
      <c r="R6589" s="360"/>
      <c r="S6589" s="339"/>
    </row>
    <row r="6590" spans="18:19" x14ac:dyDescent="0.25">
      <c r="R6590" s="360"/>
      <c r="S6590" s="339"/>
    </row>
    <row r="6591" spans="18:19" x14ac:dyDescent="0.25">
      <c r="R6591" s="360"/>
      <c r="S6591" s="339"/>
    </row>
    <row r="6592" spans="18:19" x14ac:dyDescent="0.25">
      <c r="R6592" s="360"/>
      <c r="S6592" s="339"/>
    </row>
    <row r="6593" spans="18:19" x14ac:dyDescent="0.25">
      <c r="R6593" s="360"/>
      <c r="S6593" s="339"/>
    </row>
    <row r="6594" spans="18:19" x14ac:dyDescent="0.25">
      <c r="R6594" s="360"/>
      <c r="S6594" s="339"/>
    </row>
    <row r="6595" spans="18:19" x14ac:dyDescent="0.25">
      <c r="R6595" s="360"/>
      <c r="S6595" s="339"/>
    </row>
    <row r="6596" spans="18:19" x14ac:dyDescent="0.25">
      <c r="R6596" s="360"/>
      <c r="S6596" s="339"/>
    </row>
    <row r="6597" spans="18:19" x14ac:dyDescent="0.25">
      <c r="R6597" s="360"/>
      <c r="S6597" s="339"/>
    </row>
    <row r="6598" spans="18:19" x14ac:dyDescent="0.25">
      <c r="R6598" s="360"/>
      <c r="S6598" s="339"/>
    </row>
    <row r="6599" spans="18:19" x14ac:dyDescent="0.25">
      <c r="R6599" s="360"/>
      <c r="S6599" s="339"/>
    </row>
    <row r="6600" spans="18:19" x14ac:dyDescent="0.25">
      <c r="R6600" s="360"/>
      <c r="S6600" s="339"/>
    </row>
    <row r="6601" spans="18:19" x14ac:dyDescent="0.25">
      <c r="R6601" s="360"/>
      <c r="S6601" s="339"/>
    </row>
    <row r="6602" spans="18:19" x14ac:dyDescent="0.25">
      <c r="R6602" s="360"/>
      <c r="S6602" s="339"/>
    </row>
    <row r="6603" spans="18:19" x14ac:dyDescent="0.25">
      <c r="R6603" s="360"/>
      <c r="S6603" s="339"/>
    </row>
    <row r="6604" spans="18:19" x14ac:dyDescent="0.25">
      <c r="R6604" s="360"/>
      <c r="S6604" s="339"/>
    </row>
    <row r="6605" spans="18:19" x14ac:dyDescent="0.25">
      <c r="R6605" s="360"/>
      <c r="S6605" s="339"/>
    </row>
    <row r="6606" spans="18:19" x14ac:dyDescent="0.25">
      <c r="R6606" s="360"/>
      <c r="S6606" s="339"/>
    </row>
    <row r="6607" spans="18:19" x14ac:dyDescent="0.25">
      <c r="R6607" s="360"/>
      <c r="S6607" s="339"/>
    </row>
    <row r="6608" spans="18:19" x14ac:dyDescent="0.25">
      <c r="R6608" s="360"/>
      <c r="S6608" s="339"/>
    </row>
    <row r="6609" spans="18:19" x14ac:dyDescent="0.25">
      <c r="R6609" s="360"/>
      <c r="S6609" s="339"/>
    </row>
    <row r="6610" spans="18:19" x14ac:dyDescent="0.25">
      <c r="R6610" s="360"/>
      <c r="S6610" s="339"/>
    </row>
    <row r="6611" spans="18:19" x14ac:dyDescent="0.25">
      <c r="R6611" s="360"/>
      <c r="S6611" s="339"/>
    </row>
    <row r="6612" spans="18:19" x14ac:dyDescent="0.25">
      <c r="R6612" s="360"/>
      <c r="S6612" s="339"/>
    </row>
    <row r="6613" spans="18:19" x14ac:dyDescent="0.25">
      <c r="R6613" s="360"/>
      <c r="S6613" s="339"/>
    </row>
    <row r="6614" spans="18:19" x14ac:dyDescent="0.25">
      <c r="R6614" s="360"/>
      <c r="S6614" s="339"/>
    </row>
    <row r="6615" spans="18:19" x14ac:dyDescent="0.25">
      <c r="R6615" s="360"/>
      <c r="S6615" s="339"/>
    </row>
    <row r="6616" spans="18:19" x14ac:dyDescent="0.25">
      <c r="R6616" s="360"/>
      <c r="S6616" s="339"/>
    </row>
    <row r="6617" spans="18:19" x14ac:dyDescent="0.25">
      <c r="R6617" s="360"/>
      <c r="S6617" s="339"/>
    </row>
    <row r="6618" spans="18:19" x14ac:dyDescent="0.25">
      <c r="R6618" s="360"/>
      <c r="S6618" s="339"/>
    </row>
    <row r="6619" spans="18:19" x14ac:dyDescent="0.25">
      <c r="R6619" s="360"/>
      <c r="S6619" s="339"/>
    </row>
    <row r="6620" spans="18:19" x14ac:dyDescent="0.25">
      <c r="R6620" s="360"/>
      <c r="S6620" s="339"/>
    </row>
    <row r="6621" spans="18:19" x14ac:dyDescent="0.25">
      <c r="R6621" s="360"/>
      <c r="S6621" s="339"/>
    </row>
    <row r="6622" spans="18:19" x14ac:dyDescent="0.25">
      <c r="R6622" s="360"/>
      <c r="S6622" s="339"/>
    </row>
    <row r="6623" spans="18:19" x14ac:dyDescent="0.25">
      <c r="R6623" s="360"/>
      <c r="S6623" s="339"/>
    </row>
    <row r="6624" spans="18:19" x14ac:dyDescent="0.25">
      <c r="R6624" s="360"/>
      <c r="S6624" s="339"/>
    </row>
    <row r="6625" spans="18:19" x14ac:dyDescent="0.25">
      <c r="R6625" s="360"/>
      <c r="S6625" s="339"/>
    </row>
    <row r="6626" spans="18:19" x14ac:dyDescent="0.25">
      <c r="R6626" s="360"/>
      <c r="S6626" s="339"/>
    </row>
    <row r="6627" spans="18:19" x14ac:dyDescent="0.25">
      <c r="R6627" s="360"/>
      <c r="S6627" s="339"/>
    </row>
    <row r="6628" spans="18:19" x14ac:dyDescent="0.25">
      <c r="R6628" s="360"/>
      <c r="S6628" s="339"/>
    </row>
    <row r="6629" spans="18:19" x14ac:dyDescent="0.25">
      <c r="R6629" s="360"/>
      <c r="S6629" s="339"/>
    </row>
    <row r="6630" spans="18:19" x14ac:dyDescent="0.25">
      <c r="R6630" s="360"/>
      <c r="S6630" s="339"/>
    </row>
    <row r="6631" spans="18:19" x14ac:dyDescent="0.25">
      <c r="R6631" s="360"/>
      <c r="S6631" s="339"/>
    </row>
    <row r="6632" spans="18:19" x14ac:dyDescent="0.25">
      <c r="R6632" s="360"/>
      <c r="S6632" s="339"/>
    </row>
    <row r="6633" spans="18:19" x14ac:dyDescent="0.25">
      <c r="R6633" s="360"/>
      <c r="S6633" s="339"/>
    </row>
    <row r="6634" spans="18:19" x14ac:dyDescent="0.25">
      <c r="R6634" s="360"/>
      <c r="S6634" s="339"/>
    </row>
    <row r="6635" spans="18:19" x14ac:dyDescent="0.25">
      <c r="R6635" s="360"/>
      <c r="S6635" s="339"/>
    </row>
    <row r="6636" spans="18:19" x14ac:dyDescent="0.25">
      <c r="R6636" s="360"/>
      <c r="S6636" s="339"/>
    </row>
    <row r="6637" spans="18:19" x14ac:dyDescent="0.25">
      <c r="R6637" s="360"/>
      <c r="S6637" s="339"/>
    </row>
    <row r="6638" spans="18:19" x14ac:dyDescent="0.25">
      <c r="R6638" s="360"/>
      <c r="S6638" s="339"/>
    </row>
    <row r="6639" spans="18:19" x14ac:dyDescent="0.25">
      <c r="R6639" s="360"/>
      <c r="S6639" s="339"/>
    </row>
    <row r="6640" spans="18:19" x14ac:dyDescent="0.25">
      <c r="R6640" s="360"/>
      <c r="S6640" s="339"/>
    </row>
    <row r="6641" spans="18:19" x14ac:dyDescent="0.25">
      <c r="R6641" s="360"/>
      <c r="S6641" s="339"/>
    </row>
    <row r="6642" spans="18:19" x14ac:dyDescent="0.25">
      <c r="R6642" s="360"/>
      <c r="S6642" s="339"/>
    </row>
    <row r="6643" spans="18:19" x14ac:dyDescent="0.25">
      <c r="R6643" s="360"/>
      <c r="S6643" s="339"/>
    </row>
    <row r="6644" spans="18:19" x14ac:dyDescent="0.25">
      <c r="R6644" s="360"/>
      <c r="S6644" s="339"/>
    </row>
    <row r="6645" spans="18:19" x14ac:dyDescent="0.25">
      <c r="R6645" s="360"/>
      <c r="S6645" s="339"/>
    </row>
    <row r="6646" spans="18:19" x14ac:dyDescent="0.25">
      <c r="R6646" s="360"/>
      <c r="S6646" s="339"/>
    </row>
    <row r="6647" spans="18:19" x14ac:dyDescent="0.25">
      <c r="R6647" s="360"/>
      <c r="S6647" s="339"/>
    </row>
    <row r="6648" spans="18:19" x14ac:dyDescent="0.25">
      <c r="R6648" s="360"/>
      <c r="S6648" s="339"/>
    </row>
    <row r="6649" spans="18:19" x14ac:dyDescent="0.25">
      <c r="R6649" s="360"/>
      <c r="S6649" s="339"/>
    </row>
    <row r="6650" spans="18:19" x14ac:dyDescent="0.25">
      <c r="R6650" s="360"/>
      <c r="S6650" s="339"/>
    </row>
    <row r="6651" spans="18:19" x14ac:dyDescent="0.25">
      <c r="R6651" s="360"/>
      <c r="S6651" s="339"/>
    </row>
    <row r="6652" spans="18:19" x14ac:dyDescent="0.25">
      <c r="R6652" s="360"/>
      <c r="S6652" s="339"/>
    </row>
    <row r="6653" spans="18:19" x14ac:dyDescent="0.25">
      <c r="R6653" s="360"/>
      <c r="S6653" s="339"/>
    </row>
    <row r="6654" spans="18:19" x14ac:dyDescent="0.25">
      <c r="R6654" s="360"/>
      <c r="S6654" s="339"/>
    </row>
    <row r="6655" spans="18:19" x14ac:dyDescent="0.25">
      <c r="R6655" s="360"/>
      <c r="S6655" s="339"/>
    </row>
    <row r="6656" spans="18:19" x14ac:dyDescent="0.25">
      <c r="R6656" s="360"/>
      <c r="S6656" s="339"/>
    </row>
    <row r="6657" spans="18:19" x14ac:dyDescent="0.25">
      <c r="R6657" s="360"/>
      <c r="S6657" s="339"/>
    </row>
    <row r="6658" spans="18:19" x14ac:dyDescent="0.25">
      <c r="R6658" s="360"/>
      <c r="S6658" s="339"/>
    </row>
    <row r="6659" spans="18:19" x14ac:dyDescent="0.25">
      <c r="R6659" s="360"/>
      <c r="S6659" s="339"/>
    </row>
    <row r="6660" spans="18:19" x14ac:dyDescent="0.25">
      <c r="R6660" s="360"/>
      <c r="S6660" s="339"/>
    </row>
    <row r="6661" spans="18:19" x14ac:dyDescent="0.25">
      <c r="R6661" s="360"/>
      <c r="S6661" s="339"/>
    </row>
    <row r="6662" spans="18:19" x14ac:dyDescent="0.25">
      <c r="R6662" s="360"/>
      <c r="S6662" s="339"/>
    </row>
    <row r="6663" spans="18:19" x14ac:dyDescent="0.25">
      <c r="R6663" s="360"/>
      <c r="S6663" s="339"/>
    </row>
    <row r="6664" spans="18:19" x14ac:dyDescent="0.25">
      <c r="R6664" s="360"/>
      <c r="S6664" s="339"/>
    </row>
    <row r="6665" spans="18:19" x14ac:dyDescent="0.25">
      <c r="R6665" s="360"/>
      <c r="S6665" s="339"/>
    </row>
    <row r="6666" spans="18:19" x14ac:dyDescent="0.25">
      <c r="R6666" s="360"/>
      <c r="S6666" s="339"/>
    </row>
    <row r="6667" spans="18:19" x14ac:dyDescent="0.25">
      <c r="R6667" s="360"/>
      <c r="S6667" s="339"/>
    </row>
    <row r="6668" spans="18:19" x14ac:dyDescent="0.25">
      <c r="R6668" s="360"/>
      <c r="S6668" s="339"/>
    </row>
    <row r="6669" spans="18:19" x14ac:dyDescent="0.25">
      <c r="R6669" s="360"/>
      <c r="S6669" s="339"/>
    </row>
    <row r="6670" spans="18:19" x14ac:dyDescent="0.25">
      <c r="R6670" s="360"/>
      <c r="S6670" s="339"/>
    </row>
    <row r="6671" spans="18:19" x14ac:dyDescent="0.25">
      <c r="R6671" s="360"/>
      <c r="S6671" s="339"/>
    </row>
    <row r="6672" spans="18:19" x14ac:dyDescent="0.25">
      <c r="R6672" s="360"/>
      <c r="S6672" s="339"/>
    </row>
    <row r="6673" spans="18:19" x14ac:dyDescent="0.25">
      <c r="R6673" s="360"/>
      <c r="S6673" s="339"/>
    </row>
    <row r="6674" spans="18:19" x14ac:dyDescent="0.25">
      <c r="R6674" s="360"/>
      <c r="S6674" s="339"/>
    </row>
    <row r="6675" spans="18:19" x14ac:dyDescent="0.25">
      <c r="R6675" s="360"/>
      <c r="S6675" s="339"/>
    </row>
    <row r="6676" spans="18:19" x14ac:dyDescent="0.25">
      <c r="R6676" s="360"/>
      <c r="S6676" s="339"/>
    </row>
    <row r="6677" spans="18:19" x14ac:dyDescent="0.25">
      <c r="R6677" s="360"/>
      <c r="S6677" s="339"/>
    </row>
    <row r="6678" spans="18:19" x14ac:dyDescent="0.25">
      <c r="R6678" s="360"/>
      <c r="S6678" s="339"/>
    </row>
    <row r="6679" spans="18:19" x14ac:dyDescent="0.25">
      <c r="R6679" s="360"/>
      <c r="S6679" s="339"/>
    </row>
    <row r="6680" spans="18:19" x14ac:dyDescent="0.25">
      <c r="R6680" s="360"/>
      <c r="S6680" s="339"/>
    </row>
    <row r="6681" spans="18:19" x14ac:dyDescent="0.25">
      <c r="R6681" s="360"/>
      <c r="S6681" s="339"/>
    </row>
    <row r="6682" spans="18:19" x14ac:dyDescent="0.25">
      <c r="R6682" s="360"/>
      <c r="S6682" s="339"/>
    </row>
    <row r="6683" spans="18:19" x14ac:dyDescent="0.25">
      <c r="R6683" s="360"/>
      <c r="S6683" s="339"/>
    </row>
    <row r="6684" spans="18:19" x14ac:dyDescent="0.25">
      <c r="R6684" s="360"/>
      <c r="S6684" s="339"/>
    </row>
    <row r="6685" spans="18:19" x14ac:dyDescent="0.25">
      <c r="R6685" s="360"/>
      <c r="S6685" s="339"/>
    </row>
    <row r="6686" spans="18:19" x14ac:dyDescent="0.25">
      <c r="R6686" s="360"/>
      <c r="S6686" s="339"/>
    </row>
    <row r="6687" spans="18:19" x14ac:dyDescent="0.25">
      <c r="R6687" s="360"/>
      <c r="S6687" s="339"/>
    </row>
    <row r="6688" spans="18:19" x14ac:dyDescent="0.25">
      <c r="R6688" s="360"/>
      <c r="S6688" s="339"/>
    </row>
    <row r="6689" spans="18:19" x14ac:dyDescent="0.25">
      <c r="R6689" s="360"/>
      <c r="S6689" s="339"/>
    </row>
    <row r="6690" spans="18:19" x14ac:dyDescent="0.25">
      <c r="R6690" s="360"/>
      <c r="S6690" s="339"/>
    </row>
    <row r="6691" spans="18:19" x14ac:dyDescent="0.25">
      <c r="R6691" s="360"/>
      <c r="S6691" s="339"/>
    </row>
    <row r="6692" spans="18:19" x14ac:dyDescent="0.25">
      <c r="R6692" s="360"/>
      <c r="S6692" s="339"/>
    </row>
    <row r="6693" spans="18:19" x14ac:dyDescent="0.25">
      <c r="R6693" s="360"/>
      <c r="S6693" s="339"/>
    </row>
    <row r="6694" spans="18:19" x14ac:dyDescent="0.25">
      <c r="R6694" s="360"/>
      <c r="S6694" s="339"/>
    </row>
    <row r="6695" spans="18:19" x14ac:dyDescent="0.25">
      <c r="R6695" s="360"/>
      <c r="S6695" s="339"/>
    </row>
    <row r="6696" spans="18:19" x14ac:dyDescent="0.25">
      <c r="R6696" s="360"/>
      <c r="S6696" s="339"/>
    </row>
    <row r="6697" spans="18:19" x14ac:dyDescent="0.25">
      <c r="R6697" s="360"/>
      <c r="S6697" s="339"/>
    </row>
    <row r="6698" spans="18:19" x14ac:dyDescent="0.25">
      <c r="R6698" s="360"/>
      <c r="S6698" s="339"/>
    </row>
    <row r="6699" spans="18:19" x14ac:dyDescent="0.25">
      <c r="R6699" s="360"/>
      <c r="S6699" s="339"/>
    </row>
    <row r="6700" spans="18:19" x14ac:dyDescent="0.25">
      <c r="R6700" s="360"/>
      <c r="S6700" s="339"/>
    </row>
    <row r="6701" spans="18:19" x14ac:dyDescent="0.25">
      <c r="R6701" s="360"/>
      <c r="S6701" s="339"/>
    </row>
    <row r="6702" spans="18:19" x14ac:dyDescent="0.25">
      <c r="R6702" s="360"/>
      <c r="S6702" s="339"/>
    </row>
    <row r="6703" spans="18:19" x14ac:dyDescent="0.25">
      <c r="R6703" s="360"/>
      <c r="S6703" s="339"/>
    </row>
    <row r="6704" spans="18:19" x14ac:dyDescent="0.25">
      <c r="R6704" s="360"/>
      <c r="S6704" s="339"/>
    </row>
    <row r="6705" spans="18:19" x14ac:dyDescent="0.25">
      <c r="R6705" s="360"/>
      <c r="S6705" s="339"/>
    </row>
    <row r="6706" spans="18:19" x14ac:dyDescent="0.25">
      <c r="R6706" s="360"/>
      <c r="S6706" s="339"/>
    </row>
    <row r="6707" spans="18:19" x14ac:dyDescent="0.25">
      <c r="R6707" s="360"/>
      <c r="S6707" s="339"/>
    </row>
    <row r="6708" spans="18:19" x14ac:dyDescent="0.25">
      <c r="R6708" s="360"/>
      <c r="S6708" s="339"/>
    </row>
    <row r="6709" spans="18:19" x14ac:dyDescent="0.25">
      <c r="R6709" s="360"/>
      <c r="S6709" s="339"/>
    </row>
    <row r="6710" spans="18:19" x14ac:dyDescent="0.25">
      <c r="R6710" s="360"/>
      <c r="S6710" s="339"/>
    </row>
    <row r="6711" spans="18:19" x14ac:dyDescent="0.25">
      <c r="R6711" s="360"/>
      <c r="S6711" s="339"/>
    </row>
    <row r="6712" spans="18:19" x14ac:dyDescent="0.25">
      <c r="R6712" s="360"/>
      <c r="S6712" s="339"/>
    </row>
    <row r="6713" spans="18:19" x14ac:dyDescent="0.25">
      <c r="R6713" s="360"/>
      <c r="S6713" s="339"/>
    </row>
    <row r="6714" spans="18:19" x14ac:dyDescent="0.25">
      <c r="R6714" s="360"/>
      <c r="S6714" s="339"/>
    </row>
    <row r="6715" spans="18:19" x14ac:dyDescent="0.25">
      <c r="R6715" s="360"/>
      <c r="S6715" s="339"/>
    </row>
    <row r="6716" spans="18:19" x14ac:dyDescent="0.25">
      <c r="R6716" s="360"/>
      <c r="S6716" s="339"/>
    </row>
    <row r="6717" spans="18:19" x14ac:dyDescent="0.25">
      <c r="R6717" s="360"/>
      <c r="S6717" s="339"/>
    </row>
    <row r="6718" spans="18:19" x14ac:dyDescent="0.25">
      <c r="R6718" s="360"/>
      <c r="S6718" s="339"/>
    </row>
    <row r="6719" spans="18:19" x14ac:dyDescent="0.25">
      <c r="R6719" s="360"/>
      <c r="S6719" s="339"/>
    </row>
    <row r="6720" spans="18:19" x14ac:dyDescent="0.25">
      <c r="R6720" s="360"/>
      <c r="S6720" s="339"/>
    </row>
    <row r="6721" spans="18:19" x14ac:dyDescent="0.25">
      <c r="R6721" s="360"/>
      <c r="S6721" s="339"/>
    </row>
    <row r="6722" spans="18:19" x14ac:dyDescent="0.25">
      <c r="R6722" s="360"/>
      <c r="S6722" s="339"/>
    </row>
    <row r="6723" spans="18:19" x14ac:dyDescent="0.25">
      <c r="R6723" s="360"/>
      <c r="S6723" s="339"/>
    </row>
    <row r="6724" spans="18:19" x14ac:dyDescent="0.25">
      <c r="R6724" s="360"/>
      <c r="S6724" s="339"/>
    </row>
    <row r="6725" spans="18:19" x14ac:dyDescent="0.25">
      <c r="R6725" s="360"/>
      <c r="S6725" s="339"/>
    </row>
    <row r="6726" spans="18:19" x14ac:dyDescent="0.25">
      <c r="R6726" s="360"/>
      <c r="S6726" s="339"/>
    </row>
    <row r="6727" spans="18:19" x14ac:dyDescent="0.25">
      <c r="R6727" s="360"/>
      <c r="S6727" s="339"/>
    </row>
    <row r="6728" spans="18:19" x14ac:dyDescent="0.25">
      <c r="R6728" s="360"/>
      <c r="S6728" s="339"/>
    </row>
    <row r="6729" spans="18:19" x14ac:dyDescent="0.25">
      <c r="R6729" s="360"/>
      <c r="S6729" s="339"/>
    </row>
    <row r="6730" spans="18:19" x14ac:dyDescent="0.25">
      <c r="R6730" s="360"/>
      <c r="S6730" s="339"/>
    </row>
    <row r="6731" spans="18:19" x14ac:dyDescent="0.25">
      <c r="R6731" s="360"/>
      <c r="S6731" s="339"/>
    </row>
    <row r="6732" spans="18:19" x14ac:dyDescent="0.25">
      <c r="R6732" s="360"/>
      <c r="S6732" s="339"/>
    </row>
    <row r="6733" spans="18:19" x14ac:dyDescent="0.25">
      <c r="R6733" s="360"/>
      <c r="S6733" s="339"/>
    </row>
    <row r="6734" spans="18:19" x14ac:dyDescent="0.25">
      <c r="R6734" s="360"/>
      <c r="S6734" s="339"/>
    </row>
    <row r="6735" spans="18:19" x14ac:dyDescent="0.25">
      <c r="R6735" s="360"/>
      <c r="S6735" s="339"/>
    </row>
    <row r="6736" spans="18:19" x14ac:dyDescent="0.25">
      <c r="R6736" s="360"/>
      <c r="S6736" s="339"/>
    </row>
    <row r="6737" spans="18:19" x14ac:dyDescent="0.25">
      <c r="R6737" s="360"/>
      <c r="S6737" s="339"/>
    </row>
    <row r="6738" spans="18:19" x14ac:dyDescent="0.25">
      <c r="R6738" s="360"/>
      <c r="S6738" s="339"/>
    </row>
    <row r="6739" spans="18:19" x14ac:dyDescent="0.25">
      <c r="R6739" s="360"/>
      <c r="S6739" s="339"/>
    </row>
    <row r="6740" spans="18:19" x14ac:dyDescent="0.25">
      <c r="R6740" s="360"/>
      <c r="S6740" s="339"/>
    </row>
    <row r="6741" spans="18:19" x14ac:dyDescent="0.25">
      <c r="R6741" s="360"/>
      <c r="S6741" s="339"/>
    </row>
    <row r="6742" spans="18:19" x14ac:dyDescent="0.25">
      <c r="R6742" s="360"/>
      <c r="S6742" s="339"/>
    </row>
    <row r="6743" spans="18:19" x14ac:dyDescent="0.25">
      <c r="R6743" s="360"/>
      <c r="S6743" s="339"/>
    </row>
    <row r="6744" spans="18:19" x14ac:dyDescent="0.25">
      <c r="R6744" s="360"/>
      <c r="S6744" s="339"/>
    </row>
    <row r="6745" spans="18:19" x14ac:dyDescent="0.25">
      <c r="R6745" s="360"/>
      <c r="S6745" s="339"/>
    </row>
    <row r="6746" spans="18:19" x14ac:dyDescent="0.25">
      <c r="R6746" s="360"/>
      <c r="S6746" s="339"/>
    </row>
    <row r="6747" spans="18:19" x14ac:dyDescent="0.25">
      <c r="R6747" s="360"/>
      <c r="S6747" s="339"/>
    </row>
    <row r="6748" spans="18:19" x14ac:dyDescent="0.25">
      <c r="R6748" s="360"/>
      <c r="S6748" s="339"/>
    </row>
    <row r="6749" spans="18:19" x14ac:dyDescent="0.25">
      <c r="R6749" s="360"/>
      <c r="S6749" s="339"/>
    </row>
    <row r="6750" spans="18:19" x14ac:dyDescent="0.25">
      <c r="R6750" s="360"/>
      <c r="S6750" s="339"/>
    </row>
    <row r="6751" spans="18:19" x14ac:dyDescent="0.25">
      <c r="R6751" s="360"/>
      <c r="S6751" s="339"/>
    </row>
    <row r="6752" spans="18:19" x14ac:dyDescent="0.25">
      <c r="R6752" s="360"/>
      <c r="S6752" s="339"/>
    </row>
    <row r="6753" spans="18:19" x14ac:dyDescent="0.25">
      <c r="R6753" s="360"/>
      <c r="S6753" s="339"/>
    </row>
    <row r="6754" spans="18:19" x14ac:dyDescent="0.25">
      <c r="R6754" s="360"/>
      <c r="S6754" s="339"/>
    </row>
    <row r="6755" spans="18:19" x14ac:dyDescent="0.25">
      <c r="R6755" s="360"/>
      <c r="S6755" s="339"/>
    </row>
    <row r="6756" spans="18:19" x14ac:dyDescent="0.25">
      <c r="R6756" s="360"/>
      <c r="S6756" s="339"/>
    </row>
    <row r="6757" spans="18:19" x14ac:dyDescent="0.25">
      <c r="R6757" s="360"/>
      <c r="S6757" s="339"/>
    </row>
    <row r="6758" spans="18:19" x14ac:dyDescent="0.25">
      <c r="R6758" s="360"/>
      <c r="S6758" s="339"/>
    </row>
    <row r="6759" spans="18:19" x14ac:dyDescent="0.25">
      <c r="R6759" s="360"/>
      <c r="S6759" s="339"/>
    </row>
    <row r="6760" spans="18:19" x14ac:dyDescent="0.25">
      <c r="R6760" s="360"/>
      <c r="S6760" s="339"/>
    </row>
    <row r="6761" spans="18:19" x14ac:dyDescent="0.25">
      <c r="R6761" s="360"/>
      <c r="S6761" s="339"/>
    </row>
    <row r="6762" spans="18:19" x14ac:dyDescent="0.25">
      <c r="R6762" s="360"/>
      <c r="S6762" s="339"/>
    </row>
    <row r="6763" spans="18:19" x14ac:dyDescent="0.25">
      <c r="R6763" s="360"/>
      <c r="S6763" s="339"/>
    </row>
    <row r="6764" spans="18:19" x14ac:dyDescent="0.25">
      <c r="R6764" s="360"/>
      <c r="S6764" s="339"/>
    </row>
    <row r="6765" spans="18:19" x14ac:dyDescent="0.25">
      <c r="R6765" s="360"/>
      <c r="S6765" s="339"/>
    </row>
    <row r="6766" spans="18:19" x14ac:dyDescent="0.25">
      <c r="R6766" s="360"/>
      <c r="S6766" s="339"/>
    </row>
    <row r="6767" spans="18:19" x14ac:dyDescent="0.25">
      <c r="R6767" s="360"/>
      <c r="S6767" s="339"/>
    </row>
    <row r="6768" spans="18:19" x14ac:dyDescent="0.25">
      <c r="R6768" s="360"/>
      <c r="S6768" s="339"/>
    </row>
    <row r="6769" spans="18:19" x14ac:dyDescent="0.25">
      <c r="R6769" s="360"/>
      <c r="S6769" s="339"/>
    </row>
    <row r="6770" spans="18:19" x14ac:dyDescent="0.25">
      <c r="R6770" s="360"/>
      <c r="S6770" s="339"/>
    </row>
    <row r="6771" spans="18:19" x14ac:dyDescent="0.25">
      <c r="R6771" s="360"/>
      <c r="S6771" s="339"/>
    </row>
    <row r="6772" spans="18:19" x14ac:dyDescent="0.25">
      <c r="R6772" s="360"/>
      <c r="S6772" s="339"/>
    </row>
    <row r="6773" spans="18:19" x14ac:dyDescent="0.25">
      <c r="R6773" s="360"/>
      <c r="S6773" s="339"/>
    </row>
    <row r="6774" spans="18:19" x14ac:dyDescent="0.25">
      <c r="R6774" s="360"/>
      <c r="S6774" s="339"/>
    </row>
    <row r="6775" spans="18:19" x14ac:dyDescent="0.25">
      <c r="R6775" s="360"/>
      <c r="S6775" s="339"/>
    </row>
    <row r="6776" spans="18:19" x14ac:dyDescent="0.25">
      <c r="R6776" s="360"/>
      <c r="S6776" s="339"/>
    </row>
    <row r="6777" spans="18:19" x14ac:dyDescent="0.25">
      <c r="R6777" s="360"/>
      <c r="S6777" s="339"/>
    </row>
    <row r="6778" spans="18:19" x14ac:dyDescent="0.25">
      <c r="R6778" s="360"/>
      <c r="S6778" s="339"/>
    </row>
    <row r="6779" spans="18:19" x14ac:dyDescent="0.25">
      <c r="R6779" s="360"/>
      <c r="S6779" s="339"/>
    </row>
    <row r="6780" spans="18:19" x14ac:dyDescent="0.25">
      <c r="R6780" s="360"/>
      <c r="S6780" s="339"/>
    </row>
    <row r="6781" spans="18:19" x14ac:dyDescent="0.25">
      <c r="R6781" s="360"/>
      <c r="S6781" s="339"/>
    </row>
    <row r="6782" spans="18:19" x14ac:dyDescent="0.25">
      <c r="R6782" s="360"/>
      <c r="S6782" s="339"/>
    </row>
    <row r="6783" spans="18:19" x14ac:dyDescent="0.25">
      <c r="R6783" s="360"/>
      <c r="S6783" s="339"/>
    </row>
    <row r="6784" spans="18:19" x14ac:dyDescent="0.25">
      <c r="R6784" s="360"/>
      <c r="S6784" s="339"/>
    </row>
    <row r="6785" spans="18:19" x14ac:dyDescent="0.25">
      <c r="R6785" s="360"/>
      <c r="S6785" s="339"/>
    </row>
    <row r="6786" spans="18:19" x14ac:dyDescent="0.25">
      <c r="R6786" s="360"/>
      <c r="S6786" s="339"/>
    </row>
    <row r="6787" spans="18:19" x14ac:dyDescent="0.25">
      <c r="R6787" s="360"/>
      <c r="S6787" s="339"/>
    </row>
    <row r="6788" spans="18:19" x14ac:dyDescent="0.25">
      <c r="R6788" s="360"/>
      <c r="S6788" s="339"/>
    </row>
    <row r="6789" spans="18:19" x14ac:dyDescent="0.25">
      <c r="R6789" s="360"/>
      <c r="S6789" s="339"/>
    </row>
    <row r="6790" spans="18:19" x14ac:dyDescent="0.25">
      <c r="R6790" s="360"/>
      <c r="S6790" s="339"/>
    </row>
    <row r="6791" spans="18:19" x14ac:dyDescent="0.25">
      <c r="R6791" s="360"/>
      <c r="S6791" s="339"/>
    </row>
    <row r="6792" spans="18:19" x14ac:dyDescent="0.25">
      <c r="R6792" s="360"/>
      <c r="S6792" s="339"/>
    </row>
    <row r="6793" spans="18:19" x14ac:dyDescent="0.25">
      <c r="R6793" s="360"/>
      <c r="S6793" s="339"/>
    </row>
    <row r="6794" spans="18:19" x14ac:dyDescent="0.25">
      <c r="R6794" s="360"/>
      <c r="S6794" s="339"/>
    </row>
    <row r="6795" spans="18:19" x14ac:dyDescent="0.25">
      <c r="R6795" s="360"/>
      <c r="S6795" s="339"/>
    </row>
    <row r="6796" spans="18:19" x14ac:dyDescent="0.25">
      <c r="R6796" s="360"/>
      <c r="S6796" s="339"/>
    </row>
    <row r="6797" spans="18:19" x14ac:dyDescent="0.25">
      <c r="R6797" s="360"/>
      <c r="S6797" s="339"/>
    </row>
    <row r="6798" spans="18:19" x14ac:dyDescent="0.25">
      <c r="R6798" s="360"/>
      <c r="S6798" s="339"/>
    </row>
    <row r="6799" spans="18:19" x14ac:dyDescent="0.25">
      <c r="R6799" s="360"/>
      <c r="S6799" s="339"/>
    </row>
    <row r="6800" spans="18:19" x14ac:dyDescent="0.25">
      <c r="R6800" s="360"/>
      <c r="S6800" s="339"/>
    </row>
    <row r="6801" spans="18:19" x14ac:dyDescent="0.25">
      <c r="R6801" s="360"/>
      <c r="S6801" s="339"/>
    </row>
    <row r="6802" spans="18:19" x14ac:dyDescent="0.25">
      <c r="R6802" s="360"/>
      <c r="S6802" s="339"/>
    </row>
    <row r="6803" spans="18:19" x14ac:dyDescent="0.25">
      <c r="R6803" s="360"/>
      <c r="S6803" s="339"/>
    </row>
    <row r="6804" spans="18:19" x14ac:dyDescent="0.25">
      <c r="R6804" s="360"/>
      <c r="S6804" s="339"/>
    </row>
    <row r="6805" spans="18:19" x14ac:dyDescent="0.25">
      <c r="R6805" s="360"/>
      <c r="S6805" s="339"/>
    </row>
    <row r="6806" spans="18:19" x14ac:dyDescent="0.25">
      <c r="R6806" s="360"/>
      <c r="S6806" s="339"/>
    </row>
    <row r="6807" spans="18:19" x14ac:dyDescent="0.25">
      <c r="R6807" s="360"/>
      <c r="S6807" s="339"/>
    </row>
    <row r="6808" spans="18:19" x14ac:dyDescent="0.25">
      <c r="R6808" s="360"/>
      <c r="S6808" s="339"/>
    </row>
    <row r="6809" spans="18:19" x14ac:dyDescent="0.25">
      <c r="R6809" s="360"/>
      <c r="S6809" s="339"/>
    </row>
    <row r="6810" spans="18:19" x14ac:dyDescent="0.25">
      <c r="R6810" s="360"/>
      <c r="S6810" s="339"/>
    </row>
    <row r="6811" spans="18:19" x14ac:dyDescent="0.25">
      <c r="R6811" s="360"/>
      <c r="S6811" s="339"/>
    </row>
    <row r="6812" spans="18:19" x14ac:dyDescent="0.25">
      <c r="R6812" s="360"/>
      <c r="S6812" s="339"/>
    </row>
    <row r="6813" spans="18:19" x14ac:dyDescent="0.25">
      <c r="R6813" s="360"/>
      <c r="S6813" s="339"/>
    </row>
    <row r="6814" spans="18:19" x14ac:dyDescent="0.25">
      <c r="R6814" s="360"/>
      <c r="S6814" s="339"/>
    </row>
    <row r="6815" spans="18:19" x14ac:dyDescent="0.25">
      <c r="R6815" s="360"/>
      <c r="S6815" s="339"/>
    </row>
    <row r="6816" spans="18:19" x14ac:dyDescent="0.25">
      <c r="R6816" s="360"/>
      <c r="S6816" s="339"/>
    </row>
    <row r="6817" spans="18:19" x14ac:dyDescent="0.25">
      <c r="R6817" s="360"/>
      <c r="S6817" s="339"/>
    </row>
    <row r="6818" spans="18:19" x14ac:dyDescent="0.25">
      <c r="R6818" s="360"/>
      <c r="S6818" s="339"/>
    </row>
    <row r="6819" spans="18:19" x14ac:dyDescent="0.25">
      <c r="R6819" s="360"/>
      <c r="S6819" s="339"/>
    </row>
    <row r="6820" spans="18:19" x14ac:dyDescent="0.25">
      <c r="R6820" s="360"/>
      <c r="S6820" s="339"/>
    </row>
    <row r="6821" spans="18:19" x14ac:dyDescent="0.25">
      <c r="R6821" s="360"/>
      <c r="S6821" s="339"/>
    </row>
    <row r="6822" spans="18:19" x14ac:dyDescent="0.25">
      <c r="R6822" s="360"/>
      <c r="S6822" s="339"/>
    </row>
    <row r="6823" spans="18:19" x14ac:dyDescent="0.25">
      <c r="R6823" s="360"/>
      <c r="S6823" s="339"/>
    </row>
    <row r="6824" spans="18:19" x14ac:dyDescent="0.25">
      <c r="R6824" s="360"/>
      <c r="S6824" s="339"/>
    </row>
    <row r="6825" spans="18:19" x14ac:dyDescent="0.25">
      <c r="R6825" s="360"/>
      <c r="S6825" s="339"/>
    </row>
    <row r="6826" spans="18:19" x14ac:dyDescent="0.25">
      <c r="R6826" s="360"/>
      <c r="S6826" s="339"/>
    </row>
    <row r="6827" spans="18:19" x14ac:dyDescent="0.25">
      <c r="R6827" s="360"/>
      <c r="S6827" s="339"/>
    </row>
    <row r="6828" spans="18:19" x14ac:dyDescent="0.25">
      <c r="R6828" s="360"/>
      <c r="S6828" s="339"/>
    </row>
    <row r="6829" spans="18:19" x14ac:dyDescent="0.25">
      <c r="R6829" s="360"/>
      <c r="S6829" s="339"/>
    </row>
    <row r="6830" spans="18:19" x14ac:dyDescent="0.25">
      <c r="R6830" s="360"/>
      <c r="S6830" s="339"/>
    </row>
    <row r="6831" spans="18:19" x14ac:dyDescent="0.25">
      <c r="R6831" s="360"/>
      <c r="S6831" s="339"/>
    </row>
    <row r="6832" spans="18:19" x14ac:dyDescent="0.25">
      <c r="R6832" s="360"/>
      <c r="S6832" s="339"/>
    </row>
    <row r="6833" spans="18:19" x14ac:dyDescent="0.25">
      <c r="R6833" s="360"/>
      <c r="S6833" s="339"/>
    </row>
    <row r="6834" spans="18:19" x14ac:dyDescent="0.25">
      <c r="R6834" s="360"/>
      <c r="S6834" s="339"/>
    </row>
    <row r="6835" spans="18:19" x14ac:dyDescent="0.25">
      <c r="R6835" s="360"/>
      <c r="S6835" s="339"/>
    </row>
    <row r="6836" spans="18:19" x14ac:dyDescent="0.25">
      <c r="R6836" s="360"/>
      <c r="S6836" s="339"/>
    </row>
    <row r="6837" spans="18:19" x14ac:dyDescent="0.25">
      <c r="R6837" s="360"/>
      <c r="S6837" s="339"/>
    </row>
    <row r="6838" spans="18:19" x14ac:dyDescent="0.25">
      <c r="R6838" s="360"/>
      <c r="S6838" s="339"/>
    </row>
    <row r="6839" spans="18:19" x14ac:dyDescent="0.25">
      <c r="R6839" s="360"/>
      <c r="S6839" s="339"/>
    </row>
    <row r="6840" spans="18:19" x14ac:dyDescent="0.25">
      <c r="R6840" s="360"/>
      <c r="S6840" s="339"/>
    </row>
    <row r="6841" spans="18:19" x14ac:dyDescent="0.25">
      <c r="R6841" s="360"/>
      <c r="S6841" s="339"/>
    </row>
    <row r="6842" spans="18:19" x14ac:dyDescent="0.25">
      <c r="R6842" s="360"/>
      <c r="S6842" s="339"/>
    </row>
    <row r="6843" spans="18:19" x14ac:dyDescent="0.25">
      <c r="R6843" s="360"/>
      <c r="S6843" s="339"/>
    </row>
    <row r="6844" spans="18:19" x14ac:dyDescent="0.25">
      <c r="R6844" s="360"/>
      <c r="S6844" s="339"/>
    </row>
    <row r="6845" spans="18:19" x14ac:dyDescent="0.25">
      <c r="R6845" s="360"/>
      <c r="S6845" s="339"/>
    </row>
    <row r="6846" spans="18:19" x14ac:dyDescent="0.25">
      <c r="R6846" s="360"/>
      <c r="S6846" s="339"/>
    </row>
    <row r="6847" spans="18:19" x14ac:dyDescent="0.25">
      <c r="R6847" s="360"/>
      <c r="S6847" s="339"/>
    </row>
    <row r="6848" spans="18:19" x14ac:dyDescent="0.25">
      <c r="R6848" s="360"/>
      <c r="S6848" s="339"/>
    </row>
    <row r="6849" spans="18:19" x14ac:dyDescent="0.25">
      <c r="R6849" s="360"/>
      <c r="S6849" s="339"/>
    </row>
    <row r="6850" spans="18:19" x14ac:dyDescent="0.25">
      <c r="R6850" s="360"/>
      <c r="S6850" s="339"/>
    </row>
    <row r="6851" spans="18:19" x14ac:dyDescent="0.25">
      <c r="R6851" s="360"/>
      <c r="S6851" s="339"/>
    </row>
    <row r="6852" spans="18:19" x14ac:dyDescent="0.25">
      <c r="R6852" s="360"/>
      <c r="S6852" s="339"/>
    </row>
    <row r="6853" spans="18:19" x14ac:dyDescent="0.25">
      <c r="R6853" s="360"/>
      <c r="S6853" s="339"/>
    </row>
    <row r="6854" spans="18:19" x14ac:dyDescent="0.25">
      <c r="R6854" s="360"/>
      <c r="S6854" s="339"/>
    </row>
    <row r="6855" spans="18:19" x14ac:dyDescent="0.25">
      <c r="R6855" s="360"/>
      <c r="S6855" s="339"/>
    </row>
    <row r="6856" spans="18:19" x14ac:dyDescent="0.25">
      <c r="R6856" s="360"/>
      <c r="S6856" s="339"/>
    </row>
    <row r="6857" spans="18:19" x14ac:dyDescent="0.25">
      <c r="R6857" s="360"/>
      <c r="S6857" s="339"/>
    </row>
    <row r="6858" spans="18:19" x14ac:dyDescent="0.25">
      <c r="R6858" s="360"/>
      <c r="S6858" s="339"/>
    </row>
    <row r="6859" spans="18:19" x14ac:dyDescent="0.25">
      <c r="R6859" s="360"/>
      <c r="S6859" s="339"/>
    </row>
    <row r="6860" spans="18:19" x14ac:dyDescent="0.25">
      <c r="R6860" s="360"/>
      <c r="S6860" s="339"/>
    </row>
    <row r="6861" spans="18:19" x14ac:dyDescent="0.25">
      <c r="R6861" s="360"/>
      <c r="S6861" s="339"/>
    </row>
    <row r="6862" spans="18:19" x14ac:dyDescent="0.25">
      <c r="R6862" s="360"/>
      <c r="S6862" s="339"/>
    </row>
    <row r="6863" spans="18:19" x14ac:dyDescent="0.25">
      <c r="R6863" s="360"/>
      <c r="S6863" s="339"/>
    </row>
    <row r="6864" spans="18:19" x14ac:dyDescent="0.25">
      <c r="R6864" s="360"/>
      <c r="S6864" s="339"/>
    </row>
    <row r="6865" spans="18:19" x14ac:dyDescent="0.25">
      <c r="R6865" s="360"/>
      <c r="S6865" s="339"/>
    </row>
    <row r="6866" spans="18:19" x14ac:dyDescent="0.25">
      <c r="R6866" s="360"/>
      <c r="S6866" s="339"/>
    </row>
    <row r="6867" spans="18:19" x14ac:dyDescent="0.25">
      <c r="R6867" s="360"/>
      <c r="S6867" s="339"/>
    </row>
    <row r="6868" spans="18:19" x14ac:dyDescent="0.25">
      <c r="R6868" s="360"/>
      <c r="S6868" s="339"/>
    </row>
    <row r="6869" spans="18:19" x14ac:dyDescent="0.25">
      <c r="R6869" s="360"/>
      <c r="S6869" s="339"/>
    </row>
    <row r="6870" spans="18:19" x14ac:dyDescent="0.25">
      <c r="R6870" s="360"/>
      <c r="S6870" s="339"/>
    </row>
    <row r="6871" spans="18:19" x14ac:dyDescent="0.25">
      <c r="R6871" s="360"/>
      <c r="S6871" s="339"/>
    </row>
    <row r="6872" spans="18:19" x14ac:dyDescent="0.25">
      <c r="R6872" s="360"/>
      <c r="S6872" s="339"/>
    </row>
    <row r="6873" spans="18:19" x14ac:dyDescent="0.25">
      <c r="R6873" s="360"/>
      <c r="S6873" s="339"/>
    </row>
    <row r="6874" spans="18:19" x14ac:dyDescent="0.25">
      <c r="R6874" s="360"/>
      <c r="S6874" s="339"/>
    </row>
    <row r="6875" spans="18:19" x14ac:dyDescent="0.25">
      <c r="R6875" s="360"/>
      <c r="S6875" s="339"/>
    </row>
    <row r="6876" spans="18:19" x14ac:dyDescent="0.25">
      <c r="R6876" s="360"/>
      <c r="S6876" s="339"/>
    </row>
    <row r="6877" spans="18:19" x14ac:dyDescent="0.25">
      <c r="R6877" s="360"/>
      <c r="S6877" s="339"/>
    </row>
    <row r="6878" spans="18:19" x14ac:dyDescent="0.25">
      <c r="R6878" s="360"/>
      <c r="S6878" s="339"/>
    </row>
    <row r="6879" spans="18:19" x14ac:dyDescent="0.25">
      <c r="R6879" s="360"/>
      <c r="S6879" s="339"/>
    </row>
    <row r="6880" spans="18:19" x14ac:dyDescent="0.25">
      <c r="R6880" s="360"/>
      <c r="S6880" s="339"/>
    </row>
    <row r="6881" spans="18:19" x14ac:dyDescent="0.25">
      <c r="R6881" s="360"/>
      <c r="S6881" s="339"/>
    </row>
    <row r="6882" spans="18:19" x14ac:dyDescent="0.25">
      <c r="R6882" s="360"/>
      <c r="S6882" s="339"/>
    </row>
    <row r="6883" spans="18:19" x14ac:dyDescent="0.25">
      <c r="R6883" s="360"/>
      <c r="S6883" s="339"/>
    </row>
    <row r="6884" spans="18:19" x14ac:dyDescent="0.25">
      <c r="R6884" s="360"/>
      <c r="S6884" s="339"/>
    </row>
    <row r="6885" spans="18:19" x14ac:dyDescent="0.25">
      <c r="R6885" s="360"/>
      <c r="S6885" s="339"/>
    </row>
    <row r="6886" spans="18:19" x14ac:dyDescent="0.25">
      <c r="R6886" s="360"/>
      <c r="S6886" s="339"/>
    </row>
    <row r="6887" spans="18:19" x14ac:dyDescent="0.25">
      <c r="R6887" s="360"/>
      <c r="S6887" s="339"/>
    </row>
    <row r="6888" spans="18:19" x14ac:dyDescent="0.25">
      <c r="R6888" s="360"/>
      <c r="S6888" s="339"/>
    </row>
    <row r="6889" spans="18:19" x14ac:dyDescent="0.25">
      <c r="R6889" s="360"/>
      <c r="S6889" s="339"/>
    </row>
    <row r="6890" spans="18:19" x14ac:dyDescent="0.25">
      <c r="R6890" s="360"/>
      <c r="S6890" s="339"/>
    </row>
    <row r="6891" spans="18:19" x14ac:dyDescent="0.25">
      <c r="R6891" s="360"/>
      <c r="S6891" s="339"/>
    </row>
    <row r="6892" spans="18:19" x14ac:dyDescent="0.25">
      <c r="R6892" s="360"/>
      <c r="S6892" s="339"/>
    </row>
    <row r="6893" spans="18:19" x14ac:dyDescent="0.25">
      <c r="R6893" s="360"/>
      <c r="S6893" s="339"/>
    </row>
    <row r="6894" spans="18:19" x14ac:dyDescent="0.25">
      <c r="R6894" s="360"/>
      <c r="S6894" s="339"/>
    </row>
    <row r="6895" spans="18:19" x14ac:dyDescent="0.25">
      <c r="R6895" s="360"/>
      <c r="S6895" s="339"/>
    </row>
    <row r="6896" spans="18:19" x14ac:dyDescent="0.25">
      <c r="R6896" s="360"/>
      <c r="S6896" s="339"/>
    </row>
    <row r="6897" spans="18:19" x14ac:dyDescent="0.25">
      <c r="R6897" s="360"/>
      <c r="S6897" s="339"/>
    </row>
    <row r="6898" spans="18:19" x14ac:dyDescent="0.25">
      <c r="R6898" s="360"/>
      <c r="S6898" s="339"/>
    </row>
    <row r="6899" spans="18:19" x14ac:dyDescent="0.25">
      <c r="R6899" s="360"/>
      <c r="S6899" s="339"/>
    </row>
    <row r="6900" spans="18:19" x14ac:dyDescent="0.25">
      <c r="R6900" s="360"/>
      <c r="S6900" s="339"/>
    </row>
    <row r="6901" spans="18:19" x14ac:dyDescent="0.25">
      <c r="R6901" s="360"/>
      <c r="S6901" s="339"/>
    </row>
    <row r="6902" spans="18:19" x14ac:dyDescent="0.25">
      <c r="R6902" s="360"/>
      <c r="S6902" s="339"/>
    </row>
    <row r="6903" spans="18:19" x14ac:dyDescent="0.25">
      <c r="R6903" s="360"/>
      <c r="S6903" s="339"/>
    </row>
    <row r="6904" spans="18:19" x14ac:dyDescent="0.25">
      <c r="R6904" s="360"/>
      <c r="S6904" s="339"/>
    </row>
    <row r="6905" spans="18:19" x14ac:dyDescent="0.25">
      <c r="R6905" s="360"/>
      <c r="S6905" s="339"/>
    </row>
    <row r="6906" spans="18:19" x14ac:dyDescent="0.25">
      <c r="R6906" s="360"/>
      <c r="S6906" s="339"/>
    </row>
    <row r="6907" spans="18:19" x14ac:dyDescent="0.25">
      <c r="R6907" s="360"/>
      <c r="S6907" s="339"/>
    </row>
    <row r="6908" spans="18:19" x14ac:dyDescent="0.25">
      <c r="R6908" s="360"/>
      <c r="S6908" s="339"/>
    </row>
    <row r="6909" spans="18:19" x14ac:dyDescent="0.25">
      <c r="R6909" s="360"/>
      <c r="S6909" s="339"/>
    </row>
    <row r="6910" spans="18:19" x14ac:dyDescent="0.25">
      <c r="R6910" s="360"/>
      <c r="S6910" s="339"/>
    </row>
    <row r="6911" spans="18:19" x14ac:dyDescent="0.25">
      <c r="R6911" s="360"/>
      <c r="S6911" s="339"/>
    </row>
    <row r="6912" spans="18:19" x14ac:dyDescent="0.25">
      <c r="R6912" s="360"/>
      <c r="S6912" s="339"/>
    </row>
    <row r="6913" spans="18:19" x14ac:dyDescent="0.25">
      <c r="R6913" s="360"/>
      <c r="S6913" s="339"/>
    </row>
    <row r="6914" spans="18:19" x14ac:dyDescent="0.25">
      <c r="R6914" s="360"/>
      <c r="S6914" s="339"/>
    </row>
    <row r="6915" spans="18:19" x14ac:dyDescent="0.25">
      <c r="R6915" s="360"/>
      <c r="S6915" s="339"/>
    </row>
    <row r="6916" spans="18:19" x14ac:dyDescent="0.25">
      <c r="R6916" s="360"/>
      <c r="S6916" s="339"/>
    </row>
    <row r="6917" spans="18:19" x14ac:dyDescent="0.25">
      <c r="R6917" s="360"/>
      <c r="S6917" s="339"/>
    </row>
    <row r="6918" spans="18:19" x14ac:dyDescent="0.25">
      <c r="R6918" s="360"/>
      <c r="S6918" s="339"/>
    </row>
    <row r="6919" spans="18:19" x14ac:dyDescent="0.25">
      <c r="R6919" s="360"/>
      <c r="S6919" s="339"/>
    </row>
    <row r="6920" spans="18:19" x14ac:dyDescent="0.25">
      <c r="R6920" s="360"/>
      <c r="S6920" s="339"/>
    </row>
    <row r="6921" spans="18:19" x14ac:dyDescent="0.25">
      <c r="R6921" s="360"/>
      <c r="S6921" s="339"/>
    </row>
    <row r="6922" spans="18:19" x14ac:dyDescent="0.25">
      <c r="R6922" s="360"/>
      <c r="S6922" s="339"/>
    </row>
    <row r="6923" spans="18:19" x14ac:dyDescent="0.25">
      <c r="R6923" s="360"/>
      <c r="S6923" s="339"/>
    </row>
    <row r="6924" spans="18:19" x14ac:dyDescent="0.25">
      <c r="R6924" s="360"/>
      <c r="S6924" s="339"/>
    </row>
    <row r="6925" spans="18:19" x14ac:dyDescent="0.25">
      <c r="R6925" s="360"/>
      <c r="S6925" s="339"/>
    </row>
    <row r="6926" spans="18:19" x14ac:dyDescent="0.25">
      <c r="R6926" s="360"/>
      <c r="S6926" s="339"/>
    </row>
    <row r="6927" spans="18:19" x14ac:dyDescent="0.25">
      <c r="R6927" s="360"/>
      <c r="S6927" s="339"/>
    </row>
    <row r="6928" spans="18:19" x14ac:dyDescent="0.25">
      <c r="R6928" s="360"/>
      <c r="S6928" s="339"/>
    </row>
    <row r="6929" spans="18:19" x14ac:dyDescent="0.25">
      <c r="R6929" s="360"/>
      <c r="S6929" s="339"/>
    </row>
    <row r="6930" spans="18:19" x14ac:dyDescent="0.25">
      <c r="R6930" s="360"/>
      <c r="S6930" s="339"/>
    </row>
    <row r="6931" spans="18:19" x14ac:dyDescent="0.25">
      <c r="R6931" s="360"/>
      <c r="S6931" s="339"/>
    </row>
    <row r="6932" spans="18:19" x14ac:dyDescent="0.25">
      <c r="R6932" s="360"/>
      <c r="S6932" s="339"/>
    </row>
    <row r="6933" spans="18:19" x14ac:dyDescent="0.25">
      <c r="R6933" s="360"/>
      <c r="S6933" s="339"/>
    </row>
    <row r="6934" spans="18:19" x14ac:dyDescent="0.25">
      <c r="R6934" s="360"/>
      <c r="S6934" s="339"/>
    </row>
    <row r="6935" spans="18:19" x14ac:dyDescent="0.25">
      <c r="R6935" s="360"/>
      <c r="S6935" s="339"/>
    </row>
    <row r="6936" spans="18:19" x14ac:dyDescent="0.25">
      <c r="R6936" s="360"/>
      <c r="S6936" s="339"/>
    </row>
    <row r="6937" spans="18:19" x14ac:dyDescent="0.25">
      <c r="R6937" s="360"/>
      <c r="S6937" s="339"/>
    </row>
    <row r="6938" spans="18:19" x14ac:dyDescent="0.25">
      <c r="R6938" s="360"/>
      <c r="S6938" s="339"/>
    </row>
    <row r="6939" spans="18:19" x14ac:dyDescent="0.25">
      <c r="R6939" s="360"/>
      <c r="S6939" s="339"/>
    </row>
    <row r="6940" spans="18:19" x14ac:dyDescent="0.25">
      <c r="R6940" s="360"/>
      <c r="S6940" s="339"/>
    </row>
    <row r="6941" spans="18:19" x14ac:dyDescent="0.25">
      <c r="R6941" s="360"/>
      <c r="S6941" s="339"/>
    </row>
    <row r="6942" spans="18:19" x14ac:dyDescent="0.25">
      <c r="R6942" s="360"/>
      <c r="S6942" s="339"/>
    </row>
    <row r="6943" spans="18:19" x14ac:dyDescent="0.25">
      <c r="R6943" s="360"/>
      <c r="S6943" s="339"/>
    </row>
    <row r="6944" spans="18:19" x14ac:dyDescent="0.25">
      <c r="R6944" s="360"/>
      <c r="S6944" s="339"/>
    </row>
    <row r="6945" spans="18:19" x14ac:dyDescent="0.25">
      <c r="R6945" s="360"/>
      <c r="S6945" s="339"/>
    </row>
    <row r="6946" spans="18:19" x14ac:dyDescent="0.25">
      <c r="R6946" s="360"/>
      <c r="S6946" s="339"/>
    </row>
    <row r="6947" spans="18:19" x14ac:dyDescent="0.25">
      <c r="R6947" s="360"/>
      <c r="S6947" s="339"/>
    </row>
    <row r="6948" spans="18:19" x14ac:dyDescent="0.25">
      <c r="R6948" s="360"/>
      <c r="S6948" s="339"/>
    </row>
    <row r="6949" spans="18:19" x14ac:dyDescent="0.25">
      <c r="R6949" s="360"/>
      <c r="S6949" s="339"/>
    </row>
    <row r="6950" spans="18:19" x14ac:dyDescent="0.25">
      <c r="R6950" s="360"/>
      <c r="S6950" s="339"/>
    </row>
    <row r="6951" spans="18:19" x14ac:dyDescent="0.25">
      <c r="R6951" s="360"/>
      <c r="S6951" s="339"/>
    </row>
    <row r="6952" spans="18:19" x14ac:dyDescent="0.25">
      <c r="R6952" s="360"/>
      <c r="S6952" s="339"/>
    </row>
    <row r="6953" spans="18:19" x14ac:dyDescent="0.25">
      <c r="R6953" s="360"/>
      <c r="S6953" s="339"/>
    </row>
    <row r="6954" spans="18:19" x14ac:dyDescent="0.25">
      <c r="R6954" s="360"/>
      <c r="S6954" s="339"/>
    </row>
    <row r="6955" spans="18:19" x14ac:dyDescent="0.25">
      <c r="R6955" s="360"/>
      <c r="S6955" s="339"/>
    </row>
    <row r="6956" spans="18:19" x14ac:dyDescent="0.25">
      <c r="R6956" s="360"/>
      <c r="S6956" s="339"/>
    </row>
    <row r="6957" spans="18:19" x14ac:dyDescent="0.25">
      <c r="R6957" s="360"/>
      <c r="S6957" s="339"/>
    </row>
    <row r="6958" spans="18:19" x14ac:dyDescent="0.25">
      <c r="R6958" s="360"/>
      <c r="S6958" s="339"/>
    </row>
    <row r="6959" spans="18:19" x14ac:dyDescent="0.25">
      <c r="R6959" s="360"/>
      <c r="S6959" s="339"/>
    </row>
    <row r="6960" spans="18:19" x14ac:dyDescent="0.25">
      <c r="R6960" s="360"/>
      <c r="S6960" s="339"/>
    </row>
    <row r="6961" spans="18:19" x14ac:dyDescent="0.25">
      <c r="R6961" s="360"/>
      <c r="S6961" s="339"/>
    </row>
    <row r="6962" spans="18:19" x14ac:dyDescent="0.25">
      <c r="R6962" s="360"/>
      <c r="S6962" s="339"/>
    </row>
    <row r="6963" spans="18:19" x14ac:dyDescent="0.25">
      <c r="R6963" s="360"/>
      <c r="S6963" s="339"/>
    </row>
    <row r="6964" spans="18:19" x14ac:dyDescent="0.25">
      <c r="R6964" s="360"/>
      <c r="S6964" s="339"/>
    </row>
    <row r="6965" spans="18:19" x14ac:dyDescent="0.25">
      <c r="R6965" s="360"/>
      <c r="S6965" s="339"/>
    </row>
    <row r="6966" spans="18:19" x14ac:dyDescent="0.25">
      <c r="R6966" s="360"/>
      <c r="S6966" s="339"/>
    </row>
    <row r="6967" spans="18:19" x14ac:dyDescent="0.25">
      <c r="R6967" s="360"/>
      <c r="S6967" s="339"/>
    </row>
    <row r="6968" spans="18:19" x14ac:dyDescent="0.25">
      <c r="R6968" s="360"/>
      <c r="S6968" s="339"/>
    </row>
    <row r="6969" spans="18:19" x14ac:dyDescent="0.25">
      <c r="R6969" s="360"/>
      <c r="S6969" s="339"/>
    </row>
    <row r="6970" spans="18:19" x14ac:dyDescent="0.25">
      <c r="R6970" s="360"/>
      <c r="S6970" s="339"/>
    </row>
    <row r="6971" spans="18:19" x14ac:dyDescent="0.25">
      <c r="R6971" s="360"/>
      <c r="S6971" s="339"/>
    </row>
    <row r="6972" spans="18:19" x14ac:dyDescent="0.25">
      <c r="R6972" s="360"/>
      <c r="S6972" s="339"/>
    </row>
    <row r="6973" spans="18:19" x14ac:dyDescent="0.25">
      <c r="R6973" s="360"/>
      <c r="S6973" s="339"/>
    </row>
    <row r="6974" spans="18:19" x14ac:dyDescent="0.25">
      <c r="R6974" s="360"/>
      <c r="S6974" s="339"/>
    </row>
    <row r="6975" spans="18:19" x14ac:dyDescent="0.25">
      <c r="R6975" s="360"/>
      <c r="S6975" s="339"/>
    </row>
    <row r="6976" spans="18:19" x14ac:dyDescent="0.25">
      <c r="R6976" s="360"/>
      <c r="S6976" s="339"/>
    </row>
    <row r="6977" spans="18:19" x14ac:dyDescent="0.25">
      <c r="R6977" s="360"/>
      <c r="S6977" s="339"/>
    </row>
    <row r="6978" spans="18:19" x14ac:dyDescent="0.25">
      <c r="R6978" s="360"/>
      <c r="S6978" s="339"/>
    </row>
    <row r="6979" spans="18:19" x14ac:dyDescent="0.25">
      <c r="R6979" s="360"/>
      <c r="S6979" s="339"/>
    </row>
    <row r="6980" spans="18:19" x14ac:dyDescent="0.25">
      <c r="R6980" s="360"/>
      <c r="S6980" s="339"/>
    </row>
    <row r="6981" spans="18:19" x14ac:dyDescent="0.25">
      <c r="R6981" s="360"/>
      <c r="S6981" s="339"/>
    </row>
    <row r="6982" spans="18:19" x14ac:dyDescent="0.25">
      <c r="R6982" s="360"/>
      <c r="S6982" s="339"/>
    </row>
    <row r="6983" spans="18:19" x14ac:dyDescent="0.25">
      <c r="R6983" s="360"/>
      <c r="S6983" s="339"/>
    </row>
    <row r="6984" spans="18:19" x14ac:dyDescent="0.25">
      <c r="R6984" s="360"/>
      <c r="S6984" s="339"/>
    </row>
    <row r="6985" spans="18:19" x14ac:dyDescent="0.25">
      <c r="R6985" s="360"/>
      <c r="S6985" s="339"/>
    </row>
    <row r="6986" spans="18:19" x14ac:dyDescent="0.25">
      <c r="R6986" s="360"/>
      <c r="S6986" s="339"/>
    </row>
    <row r="6987" spans="18:19" x14ac:dyDescent="0.25">
      <c r="R6987" s="360"/>
      <c r="S6987" s="339"/>
    </row>
    <row r="6988" spans="18:19" x14ac:dyDescent="0.25">
      <c r="R6988" s="360"/>
      <c r="S6988" s="339"/>
    </row>
    <row r="6989" spans="18:19" x14ac:dyDescent="0.25">
      <c r="R6989" s="360"/>
      <c r="S6989" s="339"/>
    </row>
    <row r="6990" spans="18:19" x14ac:dyDescent="0.25">
      <c r="R6990" s="360"/>
      <c r="S6990" s="339"/>
    </row>
    <row r="6991" spans="18:19" x14ac:dyDescent="0.25">
      <c r="R6991" s="360"/>
      <c r="S6991" s="339"/>
    </row>
    <row r="6992" spans="18:19" x14ac:dyDescent="0.25">
      <c r="R6992" s="360"/>
      <c r="S6992" s="339"/>
    </row>
    <row r="6993" spans="18:19" x14ac:dyDescent="0.25">
      <c r="R6993" s="360"/>
      <c r="S6993" s="339"/>
    </row>
    <row r="6994" spans="18:19" x14ac:dyDescent="0.25">
      <c r="R6994" s="360"/>
      <c r="S6994" s="339"/>
    </row>
    <row r="6995" spans="18:19" x14ac:dyDescent="0.25">
      <c r="R6995" s="360"/>
      <c r="S6995" s="339"/>
    </row>
    <row r="6996" spans="18:19" x14ac:dyDescent="0.25">
      <c r="R6996" s="360"/>
      <c r="S6996" s="339"/>
    </row>
    <row r="6997" spans="18:19" x14ac:dyDescent="0.25">
      <c r="R6997" s="360"/>
      <c r="S6997" s="339"/>
    </row>
    <row r="6998" spans="18:19" x14ac:dyDescent="0.25">
      <c r="R6998" s="360"/>
      <c r="S6998" s="339"/>
    </row>
    <row r="6999" spans="18:19" x14ac:dyDescent="0.25">
      <c r="R6999" s="360"/>
      <c r="S6999" s="339"/>
    </row>
    <row r="7000" spans="18:19" x14ac:dyDescent="0.25">
      <c r="R7000" s="360"/>
      <c r="S7000" s="339"/>
    </row>
    <row r="7001" spans="18:19" x14ac:dyDescent="0.25">
      <c r="R7001" s="360"/>
      <c r="S7001" s="339"/>
    </row>
    <row r="7002" spans="18:19" x14ac:dyDescent="0.25">
      <c r="R7002" s="360"/>
      <c r="S7002" s="339"/>
    </row>
    <row r="7003" spans="18:19" x14ac:dyDescent="0.25">
      <c r="R7003" s="360"/>
      <c r="S7003" s="339"/>
    </row>
    <row r="7004" spans="18:19" x14ac:dyDescent="0.25">
      <c r="R7004" s="360"/>
      <c r="S7004" s="339"/>
    </row>
    <row r="7005" spans="18:19" x14ac:dyDescent="0.25">
      <c r="R7005" s="360"/>
      <c r="S7005" s="339"/>
    </row>
    <row r="7006" spans="18:19" x14ac:dyDescent="0.25">
      <c r="R7006" s="360"/>
      <c r="S7006" s="339"/>
    </row>
    <row r="7007" spans="18:19" x14ac:dyDescent="0.25">
      <c r="R7007" s="360"/>
      <c r="S7007" s="339"/>
    </row>
    <row r="7008" spans="18:19" x14ac:dyDescent="0.25">
      <c r="R7008" s="360"/>
      <c r="S7008" s="339"/>
    </row>
    <row r="7009" spans="18:19" x14ac:dyDescent="0.25">
      <c r="R7009" s="360"/>
      <c r="S7009" s="339"/>
    </row>
    <row r="7010" spans="18:19" x14ac:dyDescent="0.25">
      <c r="R7010" s="360"/>
      <c r="S7010" s="339"/>
    </row>
    <row r="7011" spans="18:19" x14ac:dyDescent="0.25">
      <c r="R7011" s="360"/>
      <c r="S7011" s="339"/>
    </row>
    <row r="7012" spans="18:19" x14ac:dyDescent="0.25">
      <c r="R7012" s="360"/>
      <c r="S7012" s="339"/>
    </row>
    <row r="7013" spans="18:19" x14ac:dyDescent="0.25">
      <c r="R7013" s="360"/>
      <c r="S7013" s="339"/>
    </row>
    <row r="7014" spans="18:19" x14ac:dyDescent="0.25">
      <c r="R7014" s="360"/>
      <c r="S7014" s="339"/>
    </row>
    <row r="7015" spans="18:19" x14ac:dyDescent="0.25">
      <c r="R7015" s="360"/>
      <c r="S7015" s="339"/>
    </row>
    <row r="7016" spans="18:19" x14ac:dyDescent="0.25">
      <c r="R7016" s="360"/>
      <c r="S7016" s="339"/>
    </row>
    <row r="7017" spans="18:19" x14ac:dyDescent="0.25">
      <c r="R7017" s="360"/>
      <c r="S7017" s="339"/>
    </row>
    <row r="7018" spans="18:19" x14ac:dyDescent="0.25">
      <c r="R7018" s="360"/>
      <c r="S7018" s="339"/>
    </row>
    <row r="7019" spans="18:19" x14ac:dyDescent="0.25">
      <c r="R7019" s="360"/>
      <c r="S7019" s="339"/>
    </row>
    <row r="7020" spans="18:19" x14ac:dyDescent="0.25">
      <c r="R7020" s="360"/>
      <c r="S7020" s="339"/>
    </row>
    <row r="7021" spans="18:19" x14ac:dyDescent="0.25">
      <c r="R7021" s="360"/>
      <c r="S7021" s="339"/>
    </row>
    <row r="7022" spans="18:19" x14ac:dyDescent="0.25">
      <c r="R7022" s="360"/>
      <c r="S7022" s="339"/>
    </row>
    <row r="7023" spans="18:19" x14ac:dyDescent="0.25">
      <c r="R7023" s="360"/>
      <c r="S7023" s="339"/>
    </row>
    <row r="7024" spans="18:19" x14ac:dyDescent="0.25">
      <c r="R7024" s="360"/>
      <c r="S7024" s="339"/>
    </row>
    <row r="7025" spans="18:19" x14ac:dyDescent="0.25">
      <c r="R7025" s="360"/>
      <c r="S7025" s="339"/>
    </row>
    <row r="7026" spans="18:19" x14ac:dyDescent="0.25">
      <c r="R7026" s="360"/>
      <c r="S7026" s="339"/>
    </row>
    <row r="7027" spans="18:19" x14ac:dyDescent="0.25">
      <c r="R7027" s="360"/>
      <c r="S7027" s="339"/>
    </row>
    <row r="7028" spans="18:19" x14ac:dyDescent="0.25">
      <c r="R7028" s="360"/>
      <c r="S7028" s="339"/>
    </row>
    <row r="7029" spans="18:19" x14ac:dyDescent="0.25">
      <c r="R7029" s="360"/>
      <c r="S7029" s="339"/>
    </row>
    <row r="7030" spans="18:19" x14ac:dyDescent="0.25">
      <c r="R7030" s="360"/>
      <c r="S7030" s="339"/>
    </row>
    <row r="7031" spans="18:19" x14ac:dyDescent="0.25">
      <c r="R7031" s="360"/>
      <c r="S7031" s="339"/>
    </row>
    <row r="7032" spans="18:19" x14ac:dyDescent="0.25">
      <c r="R7032" s="360"/>
      <c r="S7032" s="339"/>
    </row>
    <row r="7033" spans="18:19" x14ac:dyDescent="0.25">
      <c r="R7033" s="360"/>
      <c r="S7033" s="339"/>
    </row>
    <row r="7034" spans="18:19" x14ac:dyDescent="0.25">
      <c r="R7034" s="360"/>
      <c r="S7034" s="339"/>
    </row>
    <row r="7035" spans="18:19" x14ac:dyDescent="0.25">
      <c r="R7035" s="360"/>
      <c r="S7035" s="339"/>
    </row>
    <row r="7036" spans="18:19" x14ac:dyDescent="0.25">
      <c r="R7036" s="360"/>
      <c r="S7036" s="339"/>
    </row>
    <row r="7037" spans="18:19" x14ac:dyDescent="0.25">
      <c r="R7037" s="360"/>
      <c r="S7037" s="339"/>
    </row>
    <row r="7038" spans="18:19" x14ac:dyDescent="0.25">
      <c r="R7038" s="360"/>
      <c r="S7038" s="339"/>
    </row>
    <row r="7039" spans="18:19" x14ac:dyDescent="0.25">
      <c r="R7039" s="360"/>
      <c r="S7039" s="339"/>
    </row>
    <row r="7040" spans="18:19" x14ac:dyDescent="0.25">
      <c r="R7040" s="360"/>
      <c r="S7040" s="339"/>
    </row>
    <row r="7041" spans="18:19" x14ac:dyDescent="0.25">
      <c r="R7041" s="360"/>
      <c r="S7041" s="339"/>
    </row>
    <row r="7042" spans="18:19" x14ac:dyDescent="0.25">
      <c r="R7042" s="360"/>
      <c r="S7042" s="339"/>
    </row>
    <row r="7043" spans="18:19" x14ac:dyDescent="0.25">
      <c r="R7043" s="360"/>
      <c r="S7043" s="339"/>
    </row>
    <row r="7044" spans="18:19" x14ac:dyDescent="0.25">
      <c r="R7044" s="360"/>
      <c r="S7044" s="339"/>
    </row>
    <row r="7045" spans="18:19" x14ac:dyDescent="0.25">
      <c r="R7045" s="360"/>
      <c r="S7045" s="339"/>
    </row>
    <row r="7046" spans="18:19" x14ac:dyDescent="0.25">
      <c r="R7046" s="360"/>
      <c r="S7046" s="339"/>
    </row>
    <row r="7047" spans="18:19" x14ac:dyDescent="0.25">
      <c r="R7047" s="360"/>
      <c r="S7047" s="339"/>
    </row>
    <row r="7048" spans="18:19" x14ac:dyDescent="0.25">
      <c r="R7048" s="360"/>
      <c r="S7048" s="339"/>
    </row>
    <row r="7049" spans="18:19" x14ac:dyDescent="0.25">
      <c r="R7049" s="360"/>
      <c r="S7049" s="339"/>
    </row>
    <row r="7050" spans="18:19" x14ac:dyDescent="0.25">
      <c r="R7050" s="360"/>
      <c r="S7050" s="339"/>
    </row>
    <row r="7051" spans="18:19" x14ac:dyDescent="0.25">
      <c r="R7051" s="360"/>
      <c r="S7051" s="339"/>
    </row>
    <row r="7052" spans="18:19" x14ac:dyDescent="0.25">
      <c r="R7052" s="360"/>
      <c r="S7052" s="339"/>
    </row>
    <row r="7053" spans="18:19" x14ac:dyDescent="0.25">
      <c r="R7053" s="360"/>
      <c r="S7053" s="339"/>
    </row>
    <row r="7054" spans="18:19" x14ac:dyDescent="0.25">
      <c r="R7054" s="360"/>
      <c r="S7054" s="339"/>
    </row>
    <row r="7055" spans="18:19" x14ac:dyDescent="0.25">
      <c r="R7055" s="360"/>
      <c r="S7055" s="339"/>
    </row>
    <row r="7056" spans="18:19" x14ac:dyDescent="0.25">
      <c r="R7056" s="360"/>
      <c r="S7056" s="339"/>
    </row>
    <row r="7057" spans="18:19" x14ac:dyDescent="0.25">
      <c r="R7057" s="360"/>
      <c r="S7057" s="339"/>
    </row>
    <row r="7058" spans="18:19" x14ac:dyDescent="0.25">
      <c r="R7058" s="360"/>
      <c r="S7058" s="339"/>
    </row>
    <row r="7059" spans="18:19" x14ac:dyDescent="0.25">
      <c r="R7059" s="360"/>
      <c r="S7059" s="339"/>
    </row>
    <row r="7060" spans="18:19" x14ac:dyDescent="0.25">
      <c r="R7060" s="360"/>
      <c r="S7060" s="339"/>
    </row>
    <row r="7061" spans="18:19" x14ac:dyDescent="0.25">
      <c r="R7061" s="360"/>
      <c r="S7061" s="339"/>
    </row>
    <row r="7062" spans="18:19" x14ac:dyDescent="0.25">
      <c r="R7062" s="360"/>
      <c r="S7062" s="339"/>
    </row>
    <row r="7063" spans="18:19" x14ac:dyDescent="0.25">
      <c r="R7063" s="360"/>
      <c r="S7063" s="339"/>
    </row>
    <row r="7064" spans="18:19" x14ac:dyDescent="0.25">
      <c r="R7064" s="360"/>
      <c r="S7064" s="339"/>
    </row>
    <row r="7065" spans="18:19" x14ac:dyDescent="0.25">
      <c r="R7065" s="360"/>
      <c r="S7065" s="339"/>
    </row>
    <row r="7066" spans="18:19" x14ac:dyDescent="0.25">
      <c r="R7066" s="360"/>
      <c r="S7066" s="339"/>
    </row>
    <row r="7067" spans="18:19" x14ac:dyDescent="0.25">
      <c r="R7067" s="360"/>
      <c r="S7067" s="339"/>
    </row>
    <row r="7068" spans="18:19" x14ac:dyDescent="0.25">
      <c r="R7068" s="360"/>
      <c r="S7068" s="339"/>
    </row>
    <row r="7069" spans="18:19" x14ac:dyDescent="0.25">
      <c r="R7069" s="360"/>
      <c r="S7069" s="339"/>
    </row>
    <row r="7070" spans="18:19" x14ac:dyDescent="0.25">
      <c r="R7070" s="360"/>
      <c r="S7070" s="339"/>
    </row>
    <row r="7071" spans="18:19" x14ac:dyDescent="0.25">
      <c r="R7071" s="360"/>
      <c r="S7071" s="339"/>
    </row>
    <row r="7072" spans="18:19" x14ac:dyDescent="0.25">
      <c r="R7072" s="360"/>
      <c r="S7072" s="339"/>
    </row>
    <row r="7073" spans="18:19" x14ac:dyDescent="0.25">
      <c r="R7073" s="360"/>
      <c r="S7073" s="339"/>
    </row>
    <row r="7074" spans="18:19" x14ac:dyDescent="0.25">
      <c r="R7074" s="360"/>
      <c r="S7074" s="339"/>
    </row>
    <row r="7075" spans="18:19" x14ac:dyDescent="0.25">
      <c r="R7075" s="360"/>
      <c r="S7075" s="339"/>
    </row>
    <row r="7076" spans="18:19" x14ac:dyDescent="0.25">
      <c r="R7076" s="360"/>
      <c r="S7076" s="339"/>
    </row>
    <row r="7077" spans="18:19" x14ac:dyDescent="0.25">
      <c r="R7077" s="360"/>
      <c r="S7077" s="339"/>
    </row>
    <row r="7078" spans="18:19" x14ac:dyDescent="0.25">
      <c r="R7078" s="360"/>
      <c r="S7078" s="339"/>
    </row>
    <row r="7079" spans="18:19" x14ac:dyDescent="0.25">
      <c r="R7079" s="360"/>
      <c r="S7079" s="339"/>
    </row>
    <row r="7080" spans="18:19" x14ac:dyDescent="0.25">
      <c r="R7080" s="360"/>
      <c r="S7080" s="339"/>
    </row>
    <row r="7081" spans="18:19" x14ac:dyDescent="0.25">
      <c r="R7081" s="360"/>
      <c r="S7081" s="339"/>
    </row>
    <row r="7082" spans="18:19" x14ac:dyDescent="0.25">
      <c r="R7082" s="360"/>
      <c r="S7082" s="339"/>
    </row>
    <row r="7083" spans="18:19" x14ac:dyDescent="0.25">
      <c r="R7083" s="360"/>
      <c r="S7083" s="339"/>
    </row>
    <row r="7084" spans="18:19" x14ac:dyDescent="0.25">
      <c r="R7084" s="360"/>
      <c r="S7084" s="339"/>
    </row>
    <row r="7085" spans="18:19" x14ac:dyDescent="0.25">
      <c r="R7085" s="360"/>
      <c r="S7085" s="339"/>
    </row>
    <row r="7086" spans="18:19" x14ac:dyDescent="0.25">
      <c r="R7086" s="360"/>
      <c r="S7086" s="339"/>
    </row>
    <row r="7087" spans="18:19" x14ac:dyDescent="0.25">
      <c r="R7087" s="360"/>
      <c r="S7087" s="339"/>
    </row>
    <row r="7088" spans="18:19" x14ac:dyDescent="0.25">
      <c r="R7088" s="360"/>
      <c r="S7088" s="339"/>
    </row>
    <row r="7089" spans="18:19" x14ac:dyDescent="0.25">
      <c r="R7089" s="360"/>
      <c r="S7089" s="339"/>
    </row>
    <row r="7090" spans="18:19" x14ac:dyDescent="0.25">
      <c r="R7090" s="360"/>
      <c r="S7090" s="339"/>
    </row>
    <row r="7091" spans="18:19" x14ac:dyDescent="0.25">
      <c r="R7091" s="360"/>
      <c r="S7091" s="339"/>
    </row>
    <row r="7092" spans="18:19" x14ac:dyDescent="0.25">
      <c r="R7092" s="360"/>
      <c r="S7092" s="339"/>
    </row>
    <row r="7093" spans="18:19" x14ac:dyDescent="0.25">
      <c r="R7093" s="360"/>
      <c r="S7093" s="339"/>
    </row>
    <row r="7094" spans="18:19" x14ac:dyDescent="0.25">
      <c r="R7094" s="360"/>
      <c r="S7094" s="339"/>
    </row>
    <row r="7095" spans="18:19" x14ac:dyDescent="0.25">
      <c r="R7095" s="360"/>
      <c r="S7095" s="339"/>
    </row>
    <row r="7096" spans="18:19" x14ac:dyDescent="0.25">
      <c r="R7096" s="360"/>
      <c r="S7096" s="339"/>
    </row>
    <row r="7097" spans="18:19" x14ac:dyDescent="0.25">
      <c r="R7097" s="360"/>
      <c r="S7097" s="339"/>
    </row>
    <row r="7098" spans="18:19" x14ac:dyDescent="0.25">
      <c r="R7098" s="360"/>
      <c r="S7098" s="339"/>
    </row>
    <row r="7099" spans="18:19" x14ac:dyDescent="0.25">
      <c r="R7099" s="360"/>
      <c r="S7099" s="339"/>
    </row>
    <row r="7100" spans="18:19" x14ac:dyDescent="0.25">
      <c r="R7100" s="360"/>
      <c r="S7100" s="339"/>
    </row>
    <row r="7101" spans="18:19" x14ac:dyDescent="0.25">
      <c r="R7101" s="360"/>
      <c r="S7101" s="339"/>
    </row>
    <row r="7102" spans="18:19" x14ac:dyDescent="0.25">
      <c r="R7102" s="360"/>
      <c r="S7102" s="339"/>
    </row>
    <row r="7103" spans="18:19" x14ac:dyDescent="0.25">
      <c r="R7103" s="360"/>
      <c r="S7103" s="339"/>
    </row>
    <row r="7104" spans="18:19" x14ac:dyDescent="0.25">
      <c r="R7104" s="360"/>
      <c r="S7104" s="339"/>
    </row>
    <row r="7105" spans="18:19" x14ac:dyDescent="0.25">
      <c r="R7105" s="360"/>
      <c r="S7105" s="339"/>
    </row>
    <row r="7106" spans="18:19" x14ac:dyDescent="0.25">
      <c r="R7106" s="360"/>
      <c r="S7106" s="339"/>
    </row>
    <row r="7107" spans="18:19" x14ac:dyDescent="0.25">
      <c r="R7107" s="360"/>
      <c r="S7107" s="339"/>
    </row>
    <row r="7108" spans="18:19" x14ac:dyDescent="0.25">
      <c r="R7108" s="360"/>
      <c r="S7108" s="339"/>
    </row>
    <row r="7109" spans="18:19" x14ac:dyDescent="0.25">
      <c r="R7109" s="360"/>
      <c r="S7109" s="339"/>
    </row>
    <row r="7110" spans="18:19" x14ac:dyDescent="0.25">
      <c r="R7110" s="360"/>
      <c r="S7110" s="339"/>
    </row>
    <row r="7111" spans="18:19" x14ac:dyDescent="0.25">
      <c r="R7111" s="360"/>
      <c r="S7111" s="339"/>
    </row>
    <row r="7112" spans="18:19" x14ac:dyDescent="0.25">
      <c r="R7112" s="360"/>
      <c r="S7112" s="339"/>
    </row>
    <row r="7113" spans="18:19" x14ac:dyDescent="0.25">
      <c r="R7113" s="360"/>
      <c r="S7113" s="339"/>
    </row>
    <row r="7114" spans="18:19" x14ac:dyDescent="0.25">
      <c r="R7114" s="360"/>
      <c r="S7114" s="339"/>
    </row>
    <row r="7115" spans="18:19" x14ac:dyDescent="0.25">
      <c r="R7115" s="360"/>
      <c r="S7115" s="339"/>
    </row>
    <row r="7116" spans="18:19" x14ac:dyDescent="0.25">
      <c r="R7116" s="360"/>
      <c r="S7116" s="339"/>
    </row>
    <row r="7117" spans="18:19" x14ac:dyDescent="0.25">
      <c r="R7117" s="360"/>
      <c r="S7117" s="339"/>
    </row>
    <row r="7118" spans="18:19" x14ac:dyDescent="0.25">
      <c r="R7118" s="360"/>
      <c r="S7118" s="339"/>
    </row>
    <row r="7119" spans="18:19" x14ac:dyDescent="0.25">
      <c r="R7119" s="360"/>
      <c r="S7119" s="339"/>
    </row>
    <row r="7120" spans="18:19" x14ac:dyDescent="0.25">
      <c r="R7120" s="360"/>
      <c r="S7120" s="339"/>
    </row>
    <row r="7121" spans="18:19" x14ac:dyDescent="0.25">
      <c r="R7121" s="360"/>
      <c r="S7121" s="339"/>
    </row>
    <row r="7122" spans="18:19" x14ac:dyDescent="0.25">
      <c r="R7122" s="360"/>
      <c r="S7122" s="339"/>
    </row>
    <row r="7123" spans="18:19" x14ac:dyDescent="0.25">
      <c r="R7123" s="360"/>
      <c r="S7123" s="339"/>
    </row>
    <row r="7124" spans="18:19" x14ac:dyDescent="0.25">
      <c r="R7124" s="360"/>
      <c r="S7124" s="339"/>
    </row>
    <row r="7125" spans="18:19" x14ac:dyDescent="0.25">
      <c r="R7125" s="360"/>
      <c r="S7125" s="339"/>
    </row>
    <row r="7126" spans="18:19" x14ac:dyDescent="0.25">
      <c r="R7126" s="360"/>
      <c r="S7126" s="339"/>
    </row>
    <row r="7127" spans="18:19" x14ac:dyDescent="0.25">
      <c r="R7127" s="360"/>
      <c r="S7127" s="339"/>
    </row>
    <row r="7128" spans="18:19" x14ac:dyDescent="0.25">
      <c r="R7128" s="360"/>
      <c r="S7128" s="339"/>
    </row>
    <row r="7129" spans="18:19" x14ac:dyDescent="0.25">
      <c r="R7129" s="360"/>
      <c r="S7129" s="339"/>
    </row>
    <row r="7130" spans="18:19" x14ac:dyDescent="0.25">
      <c r="R7130" s="360"/>
      <c r="S7130" s="339"/>
    </row>
    <row r="7131" spans="18:19" x14ac:dyDescent="0.25">
      <c r="R7131" s="360"/>
      <c r="S7131" s="339"/>
    </row>
    <row r="7132" spans="18:19" x14ac:dyDescent="0.25">
      <c r="R7132" s="360"/>
      <c r="S7132" s="339"/>
    </row>
    <row r="7133" spans="18:19" x14ac:dyDescent="0.25">
      <c r="R7133" s="360"/>
      <c r="S7133" s="339"/>
    </row>
    <row r="7134" spans="18:19" x14ac:dyDescent="0.25">
      <c r="R7134" s="360"/>
      <c r="S7134" s="339"/>
    </row>
    <row r="7135" spans="18:19" x14ac:dyDescent="0.25">
      <c r="R7135" s="360"/>
      <c r="S7135" s="339"/>
    </row>
    <row r="7136" spans="18:19" x14ac:dyDescent="0.25">
      <c r="R7136" s="360"/>
      <c r="S7136" s="339"/>
    </row>
    <row r="7137" spans="18:19" x14ac:dyDescent="0.25">
      <c r="R7137" s="360"/>
      <c r="S7137" s="339"/>
    </row>
    <row r="7138" spans="18:19" x14ac:dyDescent="0.25">
      <c r="R7138" s="360"/>
      <c r="S7138" s="339"/>
    </row>
    <row r="7139" spans="18:19" x14ac:dyDescent="0.25">
      <c r="R7139" s="360"/>
      <c r="S7139" s="339"/>
    </row>
    <row r="7140" spans="18:19" x14ac:dyDescent="0.25">
      <c r="R7140" s="360"/>
      <c r="S7140" s="339"/>
    </row>
    <row r="7141" spans="18:19" x14ac:dyDescent="0.25">
      <c r="R7141" s="360"/>
      <c r="S7141" s="339"/>
    </row>
    <row r="7142" spans="18:19" x14ac:dyDescent="0.25">
      <c r="R7142" s="360"/>
      <c r="S7142" s="339"/>
    </row>
    <row r="7143" spans="18:19" x14ac:dyDescent="0.25">
      <c r="R7143" s="360"/>
      <c r="S7143" s="339"/>
    </row>
    <row r="7144" spans="18:19" x14ac:dyDescent="0.25">
      <c r="R7144" s="360"/>
      <c r="S7144" s="339"/>
    </row>
    <row r="7145" spans="18:19" x14ac:dyDescent="0.25">
      <c r="R7145" s="360"/>
      <c r="S7145" s="339"/>
    </row>
    <row r="7146" spans="18:19" x14ac:dyDescent="0.25">
      <c r="R7146" s="360"/>
      <c r="S7146" s="339"/>
    </row>
    <row r="7147" spans="18:19" x14ac:dyDescent="0.25">
      <c r="R7147" s="360"/>
      <c r="S7147" s="339"/>
    </row>
    <row r="7148" spans="18:19" x14ac:dyDescent="0.25">
      <c r="R7148" s="360"/>
      <c r="S7148" s="339"/>
    </row>
    <row r="7149" spans="18:19" x14ac:dyDescent="0.25">
      <c r="R7149" s="360"/>
      <c r="S7149" s="339"/>
    </row>
  </sheetData>
  <mergeCells count="88">
    <mergeCell ref="R543:S543"/>
    <mergeCell ref="D159:H159"/>
    <mergeCell ref="A98:G98"/>
    <mergeCell ref="A118:G118"/>
    <mergeCell ref="A144:G144"/>
    <mergeCell ref="A149:G149"/>
    <mergeCell ref="D135:H135"/>
    <mergeCell ref="A143:G143"/>
    <mergeCell ref="A148:G148"/>
    <mergeCell ref="D145:H145"/>
    <mergeCell ref="D158:H158"/>
    <mergeCell ref="A156:G156"/>
    <mergeCell ref="A102:G102"/>
    <mergeCell ref="A106:G106"/>
    <mergeCell ref="A190:G190"/>
    <mergeCell ref="D177:H177"/>
    <mergeCell ref="I35:O35"/>
    <mergeCell ref="A514:G514"/>
    <mergeCell ref="A175:G175"/>
    <mergeCell ref="D150:H150"/>
    <mergeCell ref="A168:G168"/>
    <mergeCell ref="A471:G471"/>
    <mergeCell ref="D176:H176"/>
    <mergeCell ref="A164:G164"/>
    <mergeCell ref="D184:H184"/>
    <mergeCell ref="A329:G329"/>
    <mergeCell ref="A372:G372"/>
    <mergeCell ref="A373:G373"/>
    <mergeCell ref="A196:G196"/>
    <mergeCell ref="D198:H198"/>
    <mergeCell ref="A218:G218"/>
    <mergeCell ref="A183:G183"/>
    <mergeCell ref="A182:G182"/>
    <mergeCell ref="A312:G312"/>
    <mergeCell ref="A189:G189"/>
    <mergeCell ref="A197:G197"/>
    <mergeCell ref="A219:G219"/>
    <mergeCell ref="D191:H191"/>
    <mergeCell ref="A203:G203"/>
    <mergeCell ref="A207:G207"/>
    <mergeCell ref="A490:G490"/>
    <mergeCell ref="A491:G491"/>
    <mergeCell ref="A533:G533"/>
    <mergeCell ref="A546:F547"/>
    <mergeCell ref="G546:H547"/>
    <mergeCell ref="A544:F545"/>
    <mergeCell ref="G544:H545"/>
    <mergeCell ref="A543:G543"/>
    <mergeCell ref="A532:G532"/>
    <mergeCell ref="A157:G157"/>
    <mergeCell ref="D119:H119"/>
    <mergeCell ref="A542:G542"/>
    <mergeCell ref="D492:H492"/>
    <mergeCell ref="A537:G537"/>
    <mergeCell ref="A513:G513"/>
    <mergeCell ref="A348:G348"/>
    <mergeCell ref="A357:G357"/>
    <mergeCell ref="A454:G454"/>
    <mergeCell ref="A455:G455"/>
    <mergeCell ref="A541:G541"/>
    <mergeCell ref="A538:G538"/>
    <mergeCell ref="A268:G268"/>
    <mergeCell ref="A211:G211"/>
    <mergeCell ref="A214:G214"/>
    <mergeCell ref="A472:G472"/>
    <mergeCell ref="A8:G8"/>
    <mergeCell ref="A16:G16"/>
    <mergeCell ref="A22:G22"/>
    <mergeCell ref="A64:G64"/>
    <mergeCell ref="A28:G28"/>
    <mergeCell ref="A27:G27"/>
    <mergeCell ref="A15:G15"/>
    <mergeCell ref="R546:S547"/>
    <mergeCell ref="R544:S545"/>
    <mergeCell ref="A1:H1"/>
    <mergeCell ref="A105:G105"/>
    <mergeCell ref="A133:G133"/>
    <mergeCell ref="A21:G21"/>
    <mergeCell ref="A63:G63"/>
    <mergeCell ref="A97:G97"/>
    <mergeCell ref="A47:G47"/>
    <mergeCell ref="A35:G35"/>
    <mergeCell ref="A74:G74"/>
    <mergeCell ref="A84:G84"/>
    <mergeCell ref="D107:H107"/>
    <mergeCell ref="D108:H108"/>
    <mergeCell ref="A117:G117"/>
    <mergeCell ref="A2:H2"/>
  </mergeCells>
  <phoneticPr fontId="26" type="noConversion"/>
  <conditionalFormatting sqref="F10:G12 F146:G146 F165:G165 F14:G14 F212:G213 F204:G204 F208:G209 F97:G97 F133:G135 F189:G189 F215:G215 F196:G196 F329:G330 F373:G376 F158:G159 F184:G184 F191:G192 F198:G200 F220:G221 F534:G534 F492:G492 F17:G25 F75:G83 F107:G108 F113:G117 F110:G110 F119:G121 G132 F161:G161 F175:G182 F168:G168 F218:G218 F241:G244 F256:G259 F269:G269 F313:G324 F392:G396 F484:G485 F29:G34 F36:G46 F48:G63 F65:G73 F150:G156 F446:G454 F508:G512 F85:G94 F473:G482 F361:G371 F518:G531 F239:F240">
    <cfRule type="cellIs" dxfId="199" priority="336" stopIfTrue="1" operator="equal">
      <formula>0</formula>
    </cfRule>
  </conditionalFormatting>
  <conditionalFormatting sqref="F9:G9">
    <cfRule type="cellIs" dxfId="198" priority="335" stopIfTrue="1" operator="equal">
      <formula>0</formula>
    </cfRule>
  </conditionalFormatting>
  <conditionalFormatting sqref="F15:G15">
    <cfRule type="cellIs" dxfId="197" priority="333" stopIfTrue="1" operator="equal">
      <formula>0</formula>
    </cfRule>
  </conditionalFormatting>
  <conditionalFormatting sqref="F132">
    <cfRule type="cellIs" dxfId="196" priority="326" stopIfTrue="1" operator="equal">
      <formula>0</formula>
    </cfRule>
  </conditionalFormatting>
  <conditionalFormatting sqref="F143:G143">
    <cfRule type="cellIs" dxfId="195" priority="325" stopIfTrue="1" operator="equal">
      <formula>0</formula>
    </cfRule>
  </conditionalFormatting>
  <conditionalFormatting sqref="F148:G148">
    <cfRule type="cellIs" dxfId="194" priority="323" stopIfTrue="1" operator="equal">
      <formula>0</formula>
    </cfRule>
  </conditionalFormatting>
  <conditionalFormatting sqref="F13:G13">
    <cfRule type="cellIs" dxfId="193" priority="309" stopIfTrue="1" operator="equal">
      <formula>0</formula>
    </cfRule>
  </conditionalFormatting>
  <conditionalFormatting sqref="F186:G186">
    <cfRule type="cellIs" dxfId="192" priority="301" stopIfTrue="1" operator="equal">
      <formula>0</formula>
    </cfRule>
  </conditionalFormatting>
  <conditionalFormatting sqref="F194:G195">
    <cfRule type="cellIs" dxfId="191" priority="298" stopIfTrue="1" operator="equal">
      <formula>0</formula>
    </cfRule>
  </conditionalFormatting>
  <conditionalFormatting sqref="F245:G246">
    <cfRule type="cellIs" dxfId="190" priority="286" stopIfTrue="1" operator="equal">
      <formula>0</formula>
    </cfRule>
  </conditionalFormatting>
  <conditionalFormatting sqref="F253:G253">
    <cfRule type="cellIs" dxfId="189" priority="283" stopIfTrue="1" operator="equal">
      <formula>0</formula>
    </cfRule>
  </conditionalFormatting>
  <conditionalFormatting sqref="F254:G255">
    <cfRule type="cellIs" dxfId="188" priority="282" stopIfTrue="1" operator="equal">
      <formula>0</formula>
    </cfRule>
  </conditionalFormatting>
  <conditionalFormatting sqref="F260:G265">
    <cfRule type="cellIs" dxfId="187" priority="278" stopIfTrue="1" operator="equal">
      <formula>0</formula>
    </cfRule>
  </conditionalFormatting>
  <conditionalFormatting sqref="F377:G379">
    <cfRule type="cellIs" dxfId="186" priority="263" stopIfTrue="1" operator="equal">
      <formula>0</formula>
    </cfRule>
  </conditionalFormatting>
  <conditionalFormatting sqref="F381:G381">
    <cfRule type="cellIs" dxfId="185" priority="260" stopIfTrue="1" operator="equal">
      <formula>0</formula>
    </cfRule>
  </conditionalFormatting>
  <conditionalFormatting sqref="F382:G384">
    <cfRule type="cellIs" dxfId="184" priority="259" stopIfTrue="1" operator="equal">
      <formula>0</formula>
    </cfRule>
  </conditionalFormatting>
  <conditionalFormatting sqref="F385:G385">
    <cfRule type="cellIs" dxfId="183" priority="258" stopIfTrue="1" operator="equal">
      <formula>0</formula>
    </cfRule>
  </conditionalFormatting>
  <conditionalFormatting sqref="F386:G386">
    <cfRule type="cellIs" dxfId="182" priority="257" stopIfTrue="1" operator="equal">
      <formula>0</formula>
    </cfRule>
  </conditionalFormatting>
  <conditionalFormatting sqref="F387:G387">
    <cfRule type="cellIs" dxfId="181" priority="256" stopIfTrue="1" operator="equal">
      <formula>0</formula>
    </cfRule>
  </conditionalFormatting>
  <conditionalFormatting sqref="F388:G388">
    <cfRule type="cellIs" dxfId="180" priority="255" stopIfTrue="1" operator="equal">
      <formula>0</formula>
    </cfRule>
  </conditionalFormatting>
  <conditionalFormatting sqref="F389:G389">
    <cfRule type="cellIs" dxfId="179" priority="254" stopIfTrue="1" operator="equal">
      <formula>0</formula>
    </cfRule>
  </conditionalFormatting>
  <conditionalFormatting sqref="F390:G391">
    <cfRule type="cellIs" dxfId="178" priority="253" stopIfTrue="1" operator="equal">
      <formula>0</formula>
    </cfRule>
  </conditionalFormatting>
  <conditionalFormatting sqref="F397:G397">
    <cfRule type="cellIs" dxfId="177" priority="251" stopIfTrue="1" operator="equal">
      <formula>0</formula>
    </cfRule>
  </conditionalFormatting>
  <conditionalFormatting sqref="F398:G401">
    <cfRule type="cellIs" dxfId="176" priority="250" stopIfTrue="1" operator="equal">
      <formula>0</formula>
    </cfRule>
  </conditionalFormatting>
  <conditionalFormatting sqref="F402:G402">
    <cfRule type="cellIs" dxfId="175" priority="247" stopIfTrue="1" operator="equal">
      <formula>0</formula>
    </cfRule>
  </conditionalFormatting>
  <conditionalFormatting sqref="F403:G403">
    <cfRule type="cellIs" dxfId="174" priority="246" stopIfTrue="1" operator="equal">
      <formula>0</formula>
    </cfRule>
  </conditionalFormatting>
  <conditionalFormatting sqref="F422:G439">
    <cfRule type="cellIs" dxfId="173" priority="232" stopIfTrue="1" operator="equal">
      <formula>0</formula>
    </cfRule>
  </conditionalFormatting>
  <conditionalFormatting sqref="F404:G405">
    <cfRule type="cellIs" dxfId="172" priority="245" stopIfTrue="1" operator="equal">
      <formula>0</formula>
    </cfRule>
  </conditionalFormatting>
  <conditionalFormatting sqref="F407:G407">
    <cfRule type="cellIs" dxfId="171" priority="243" stopIfTrue="1" operator="equal">
      <formula>0</formula>
    </cfRule>
  </conditionalFormatting>
  <conditionalFormatting sqref="F406:G406">
    <cfRule type="cellIs" dxfId="170" priority="242" stopIfTrue="1" operator="equal">
      <formula>0</formula>
    </cfRule>
  </conditionalFormatting>
  <conditionalFormatting sqref="F408:G408">
    <cfRule type="cellIs" dxfId="169" priority="241" stopIfTrue="1" operator="equal">
      <formula>0</formula>
    </cfRule>
  </conditionalFormatting>
  <conditionalFormatting sqref="F420:G421">
    <cfRule type="cellIs" dxfId="168" priority="236" stopIfTrue="1" operator="equal">
      <formula>0</formula>
    </cfRule>
  </conditionalFormatting>
  <conditionalFormatting sqref="F47:G47">
    <cfRule type="cellIs" dxfId="167" priority="226" stopIfTrue="1" operator="equal">
      <formula>0</formula>
    </cfRule>
  </conditionalFormatting>
  <conditionalFormatting sqref="F84:G84">
    <cfRule type="cellIs" dxfId="166" priority="223" stopIfTrue="1" operator="equal">
      <formula>0</formula>
    </cfRule>
  </conditionalFormatting>
  <conditionalFormatting sqref="F164:G164">
    <cfRule type="cellIs" dxfId="165" priority="219" stopIfTrue="1" operator="equal">
      <formula>0</formula>
    </cfRule>
  </conditionalFormatting>
  <conditionalFormatting sqref="F211:G211">
    <cfRule type="cellIs" dxfId="164" priority="217" stopIfTrue="1" operator="equal">
      <formula>0</formula>
    </cfRule>
  </conditionalFormatting>
  <conditionalFormatting sqref="F214:G214">
    <cfRule type="cellIs" dxfId="163" priority="216" stopIfTrue="1" operator="equal">
      <formula>0</formula>
    </cfRule>
  </conditionalFormatting>
  <conditionalFormatting sqref="F203:G203">
    <cfRule type="cellIs" dxfId="162" priority="213" stopIfTrue="1" operator="equal">
      <formula>0</formula>
    </cfRule>
  </conditionalFormatting>
  <conditionalFormatting sqref="F207:G207">
    <cfRule type="cellIs" dxfId="161" priority="212" stopIfTrue="1" operator="equal">
      <formula>0</formula>
    </cfRule>
  </conditionalFormatting>
  <conditionalFormatting sqref="F266:G267">
    <cfRule type="cellIs" dxfId="160" priority="209" stopIfTrue="1" operator="equal">
      <formula>0</formula>
    </cfRule>
  </conditionalFormatting>
  <conditionalFormatting sqref="F312:G312">
    <cfRule type="cellIs" dxfId="159" priority="207" stopIfTrue="1" operator="equal">
      <formula>0</formula>
    </cfRule>
  </conditionalFormatting>
  <conditionalFormatting sqref="F95:G96">
    <cfRule type="cellIs" dxfId="158" priority="206" stopIfTrue="1" operator="equal">
      <formula>0</formula>
    </cfRule>
  </conditionalFormatting>
  <conditionalFormatting sqref="F268:G268">
    <cfRule type="cellIs" dxfId="157" priority="205" stopIfTrue="1" operator="equal">
      <formula>0</formula>
    </cfRule>
  </conditionalFormatting>
  <conditionalFormatting sqref="F331:G331">
    <cfRule type="cellIs" dxfId="156" priority="204" stopIfTrue="1" operator="equal">
      <formula>0</formula>
    </cfRule>
  </conditionalFormatting>
  <conditionalFormatting sqref="F333:G333">
    <cfRule type="cellIs" dxfId="155" priority="202" stopIfTrue="1" operator="equal">
      <formula>0</formula>
    </cfRule>
  </conditionalFormatting>
  <conditionalFormatting sqref="F334:G334">
    <cfRule type="cellIs" dxfId="154" priority="201" stopIfTrue="1" operator="equal">
      <formula>0</formula>
    </cfRule>
  </conditionalFormatting>
  <conditionalFormatting sqref="F335:G335">
    <cfRule type="cellIs" dxfId="153" priority="200" stopIfTrue="1" operator="equal">
      <formula>0</formula>
    </cfRule>
  </conditionalFormatting>
  <conditionalFormatting sqref="F336:G338">
    <cfRule type="cellIs" dxfId="152" priority="199" stopIfTrue="1" operator="equal">
      <formula>0</formula>
    </cfRule>
  </conditionalFormatting>
  <conditionalFormatting sqref="F339:G339">
    <cfRule type="cellIs" dxfId="151" priority="196" stopIfTrue="1" operator="equal">
      <formula>0</formula>
    </cfRule>
  </conditionalFormatting>
  <conditionalFormatting sqref="F340:G340">
    <cfRule type="cellIs" dxfId="150" priority="195" stopIfTrue="1" operator="equal">
      <formula>0</formula>
    </cfRule>
  </conditionalFormatting>
  <conditionalFormatting sqref="F341:G341">
    <cfRule type="cellIs" dxfId="149" priority="194" stopIfTrue="1" operator="equal">
      <formula>0</formula>
    </cfRule>
  </conditionalFormatting>
  <conditionalFormatting sqref="F342:G344">
    <cfRule type="cellIs" dxfId="148" priority="193" stopIfTrue="1" operator="equal">
      <formula>0</formula>
    </cfRule>
  </conditionalFormatting>
  <conditionalFormatting sqref="F345:G345">
    <cfRule type="cellIs" dxfId="147" priority="192" stopIfTrue="1" operator="equal">
      <formula>0</formula>
    </cfRule>
  </conditionalFormatting>
  <conditionalFormatting sqref="F346:G347">
    <cfRule type="cellIs" dxfId="146" priority="188" stopIfTrue="1" operator="equal">
      <formula>0</formula>
    </cfRule>
  </conditionalFormatting>
  <conditionalFormatting sqref="F372:G372">
    <cfRule type="cellIs" dxfId="145" priority="187" stopIfTrue="1" operator="equal">
      <formula>0</formula>
    </cfRule>
  </conditionalFormatting>
  <conditionalFormatting sqref="F16:G16">
    <cfRule type="cellIs" dxfId="144" priority="185" stopIfTrue="1" operator="equal">
      <formula>0</formula>
    </cfRule>
  </conditionalFormatting>
  <conditionalFormatting sqref="F8:G8">
    <cfRule type="cellIs" dxfId="143" priority="186" stopIfTrue="1" operator="equal">
      <formula>0</formula>
    </cfRule>
  </conditionalFormatting>
  <conditionalFormatting sqref="F28:G28">
    <cfRule type="cellIs" dxfId="142" priority="184" stopIfTrue="1" operator="equal">
      <formula>0</formula>
    </cfRule>
  </conditionalFormatting>
  <conditionalFormatting sqref="F98:G98">
    <cfRule type="cellIs" dxfId="141" priority="182" stopIfTrue="1" operator="equal">
      <formula>0</formula>
    </cfRule>
  </conditionalFormatting>
  <conditionalFormatting sqref="F64:G64">
    <cfRule type="cellIs" dxfId="140" priority="183" stopIfTrue="1" operator="equal">
      <formula>0</formula>
    </cfRule>
  </conditionalFormatting>
  <conditionalFormatting sqref="F118:G118">
    <cfRule type="cellIs" dxfId="139" priority="181" stopIfTrue="1" operator="equal">
      <formula>0</formula>
    </cfRule>
  </conditionalFormatting>
  <conditionalFormatting sqref="F183:G183">
    <cfRule type="cellIs" dxfId="138" priority="177" stopIfTrue="1" operator="equal">
      <formula>0</formula>
    </cfRule>
  </conditionalFormatting>
  <conditionalFormatting sqref="F144:G144">
    <cfRule type="cellIs" dxfId="137" priority="180" stopIfTrue="1" operator="equal">
      <formula>0</formula>
    </cfRule>
  </conditionalFormatting>
  <conditionalFormatting sqref="F149:G149">
    <cfRule type="cellIs" dxfId="136" priority="179" stopIfTrue="1" operator="equal">
      <formula>0</formula>
    </cfRule>
  </conditionalFormatting>
  <conditionalFormatting sqref="F157:G157">
    <cfRule type="cellIs" dxfId="135" priority="178" stopIfTrue="1" operator="equal">
      <formula>0</formula>
    </cfRule>
  </conditionalFormatting>
  <conditionalFormatting sqref="F190:G190">
    <cfRule type="cellIs" dxfId="134" priority="176" stopIfTrue="1" operator="equal">
      <formula>0</formula>
    </cfRule>
  </conditionalFormatting>
  <conditionalFormatting sqref="F197:G197">
    <cfRule type="cellIs" dxfId="133" priority="175" stopIfTrue="1" operator="equal">
      <formula>0</formula>
    </cfRule>
  </conditionalFormatting>
  <conditionalFormatting sqref="F455:G455">
    <cfRule type="cellIs" dxfId="132" priority="173" stopIfTrue="1" operator="equal">
      <formula>0</formula>
    </cfRule>
  </conditionalFormatting>
  <conditionalFormatting sqref="F219:G219">
    <cfRule type="cellIs" dxfId="131" priority="174" stopIfTrue="1" operator="equal">
      <formula>0</formula>
    </cfRule>
  </conditionalFormatting>
  <conditionalFormatting sqref="F483:G489">
    <cfRule type="cellIs" dxfId="130" priority="168" stopIfTrue="1" operator="equal">
      <formula>0</formula>
    </cfRule>
  </conditionalFormatting>
  <conditionalFormatting sqref="F491:G491">
    <cfRule type="cellIs" dxfId="129" priority="166" stopIfTrue="1" operator="equal">
      <formula>0</formula>
    </cfRule>
  </conditionalFormatting>
  <conditionalFormatting sqref="F490:G490">
    <cfRule type="cellIs" dxfId="128" priority="167" stopIfTrue="1" operator="equal">
      <formula>0</formula>
    </cfRule>
  </conditionalFormatting>
  <conditionalFormatting sqref="F514:G514">
    <cfRule type="cellIs" dxfId="127" priority="164" stopIfTrue="1" operator="equal">
      <formula>0</formula>
    </cfRule>
  </conditionalFormatting>
  <conditionalFormatting sqref="F513:G513">
    <cfRule type="cellIs" dxfId="126" priority="165" stopIfTrue="1" operator="equal">
      <formula>0</formula>
    </cfRule>
  </conditionalFormatting>
  <conditionalFormatting sqref="F539:G540">
    <cfRule type="cellIs" dxfId="125" priority="163" stopIfTrue="1" operator="equal">
      <formula>0</formula>
    </cfRule>
  </conditionalFormatting>
  <conditionalFormatting sqref="F535:G535">
    <cfRule type="cellIs" dxfId="124" priority="161" stopIfTrue="1" operator="equal">
      <formula>0</formula>
    </cfRule>
  </conditionalFormatting>
  <conditionalFormatting sqref="F536:G536">
    <cfRule type="cellIs" dxfId="123" priority="162" stopIfTrue="1" operator="equal">
      <formula>0</formula>
    </cfRule>
  </conditionalFormatting>
  <conditionalFormatting sqref="F538:G538">
    <cfRule type="cellIs" dxfId="122" priority="159" stopIfTrue="1" operator="equal">
      <formula>0</formula>
    </cfRule>
  </conditionalFormatting>
  <conditionalFormatting sqref="F537:G537">
    <cfRule type="cellIs" dxfId="121" priority="160" stopIfTrue="1" operator="equal">
      <formula>0</formula>
    </cfRule>
  </conditionalFormatting>
  <conditionalFormatting sqref="F542:G542">
    <cfRule type="cellIs" dxfId="120" priority="157" stopIfTrue="1" operator="equal">
      <formula>0</formula>
    </cfRule>
  </conditionalFormatting>
  <conditionalFormatting sqref="F541:G541">
    <cfRule type="cellIs" dxfId="119" priority="158" stopIfTrue="1" operator="equal">
      <formula>0</formula>
    </cfRule>
  </conditionalFormatting>
  <conditionalFormatting sqref="F543:G543">
    <cfRule type="cellIs" dxfId="118" priority="156" stopIfTrue="1" operator="equal">
      <formula>0</formula>
    </cfRule>
  </conditionalFormatting>
  <conditionalFormatting sqref="F27:G27">
    <cfRule type="cellIs" dxfId="117" priority="154" stopIfTrue="1" operator="equal">
      <formula>0</formula>
    </cfRule>
  </conditionalFormatting>
  <conditionalFormatting sqref="F74:G74">
    <cfRule type="cellIs" dxfId="116" priority="153" stopIfTrue="1" operator="equal">
      <formula>0</formula>
    </cfRule>
  </conditionalFormatting>
  <conditionalFormatting sqref="F112:G112">
    <cfRule type="cellIs" dxfId="115" priority="152" stopIfTrue="1" operator="equal">
      <formula>0</formula>
    </cfRule>
  </conditionalFormatting>
  <conditionalFormatting sqref="F109:G109">
    <cfRule type="cellIs" dxfId="114" priority="151" stopIfTrue="1" operator="equal">
      <formula>0</formula>
    </cfRule>
  </conditionalFormatting>
  <conditionalFormatting sqref="F111:G111">
    <cfRule type="cellIs" dxfId="113" priority="150" stopIfTrue="1" operator="equal">
      <formula>0</formula>
    </cfRule>
  </conditionalFormatting>
  <conditionalFormatting sqref="F122:G123">
    <cfRule type="cellIs" dxfId="112" priority="149" stopIfTrue="1" operator="equal">
      <formula>0</formula>
    </cfRule>
  </conditionalFormatting>
  <conditionalFormatting sqref="G124:G131">
    <cfRule type="cellIs" dxfId="111" priority="148" stopIfTrue="1" operator="equal">
      <formula>0</formula>
    </cfRule>
  </conditionalFormatting>
  <conditionalFormatting sqref="F124:F131">
    <cfRule type="cellIs" dxfId="110" priority="147" stopIfTrue="1" operator="equal">
      <formula>0</formula>
    </cfRule>
  </conditionalFormatting>
  <conditionalFormatting sqref="F136:G136">
    <cfRule type="cellIs" dxfId="109" priority="146" stopIfTrue="1" operator="equal">
      <formula>0</formula>
    </cfRule>
  </conditionalFormatting>
  <conditionalFormatting sqref="F137:G142">
    <cfRule type="cellIs" dxfId="108" priority="145" stopIfTrue="1" operator="equal">
      <formula>0</formula>
    </cfRule>
  </conditionalFormatting>
  <conditionalFormatting sqref="F147:G147">
    <cfRule type="cellIs" dxfId="107" priority="144" stopIfTrue="1" operator="equal">
      <formula>0</formula>
    </cfRule>
  </conditionalFormatting>
  <conditionalFormatting sqref="F160:G160">
    <cfRule type="cellIs" dxfId="106" priority="143" stopIfTrue="1" operator="equal">
      <formula>0</formula>
    </cfRule>
  </conditionalFormatting>
  <conditionalFormatting sqref="F162:G162">
    <cfRule type="cellIs" dxfId="105" priority="142" stopIfTrue="1" operator="equal">
      <formula>0</formula>
    </cfRule>
  </conditionalFormatting>
  <conditionalFormatting sqref="G162">
    <cfRule type="cellIs" dxfId="104" priority="141" stopIfTrue="1" operator="equal">
      <formula>0</formula>
    </cfRule>
  </conditionalFormatting>
  <conditionalFormatting sqref="G162">
    <cfRule type="cellIs" dxfId="103" priority="140" stopIfTrue="1" operator="equal">
      <formula>0</formula>
    </cfRule>
  </conditionalFormatting>
  <conditionalFormatting sqref="F163">
    <cfRule type="cellIs" dxfId="102" priority="139" stopIfTrue="1" operator="equal">
      <formula>0</formula>
    </cfRule>
  </conditionalFormatting>
  <conditionalFormatting sqref="G163">
    <cfRule type="cellIs" dxfId="101" priority="138" stopIfTrue="1" operator="equal">
      <formula>0</formula>
    </cfRule>
  </conditionalFormatting>
  <conditionalFormatting sqref="G163">
    <cfRule type="cellIs" dxfId="100" priority="137" stopIfTrue="1" operator="equal">
      <formula>0</formula>
    </cfRule>
  </conditionalFormatting>
  <conditionalFormatting sqref="G166">
    <cfRule type="cellIs" dxfId="99" priority="136" stopIfTrue="1" operator="equal">
      <formula>0</formula>
    </cfRule>
  </conditionalFormatting>
  <conditionalFormatting sqref="F166">
    <cfRule type="cellIs" dxfId="98" priority="135" stopIfTrue="1" operator="equal">
      <formula>0</formula>
    </cfRule>
  </conditionalFormatting>
  <conditionalFormatting sqref="G167">
    <cfRule type="cellIs" dxfId="97" priority="134" stopIfTrue="1" operator="equal">
      <formula>0</formula>
    </cfRule>
  </conditionalFormatting>
  <conditionalFormatting sqref="G167">
    <cfRule type="cellIs" dxfId="96" priority="133" stopIfTrue="1" operator="equal">
      <formula>0</formula>
    </cfRule>
  </conditionalFormatting>
  <conditionalFormatting sqref="F167">
    <cfRule type="cellIs" dxfId="95" priority="132" stopIfTrue="1" operator="equal">
      <formula>0</formula>
    </cfRule>
  </conditionalFormatting>
  <conditionalFormatting sqref="F169:G169 F175:G175">
    <cfRule type="cellIs" dxfId="94" priority="128" stopIfTrue="1" operator="equal">
      <formula>0</formula>
    </cfRule>
  </conditionalFormatting>
  <conditionalFormatting sqref="G170">
    <cfRule type="cellIs" dxfId="93" priority="127" stopIfTrue="1" operator="equal">
      <formula>0</formula>
    </cfRule>
  </conditionalFormatting>
  <conditionalFormatting sqref="F170">
    <cfRule type="cellIs" dxfId="92" priority="126" stopIfTrue="1" operator="equal">
      <formula>0</formula>
    </cfRule>
  </conditionalFormatting>
  <conditionalFormatting sqref="G171:G172">
    <cfRule type="cellIs" dxfId="91" priority="125" stopIfTrue="1" operator="equal">
      <formula>0</formula>
    </cfRule>
  </conditionalFormatting>
  <conditionalFormatting sqref="G171:G172">
    <cfRule type="cellIs" dxfId="90" priority="124" stopIfTrue="1" operator="equal">
      <formula>0</formula>
    </cfRule>
  </conditionalFormatting>
  <conditionalFormatting sqref="F171:F172">
    <cfRule type="cellIs" dxfId="89" priority="123" stopIfTrue="1" operator="equal">
      <formula>0</formula>
    </cfRule>
  </conditionalFormatting>
  <conditionalFormatting sqref="F177:G177 F179:G180">
    <cfRule type="cellIs" dxfId="88" priority="119" stopIfTrue="1" operator="equal">
      <formula>0</formula>
    </cfRule>
  </conditionalFormatting>
  <conditionalFormatting sqref="F178:G178">
    <cfRule type="cellIs" dxfId="87" priority="118" stopIfTrue="1" operator="equal">
      <formula>0</formula>
    </cfRule>
  </conditionalFormatting>
  <conditionalFormatting sqref="F182:G182">
    <cfRule type="cellIs" dxfId="86" priority="117" stopIfTrue="1" operator="equal">
      <formula>0</formula>
    </cfRule>
  </conditionalFormatting>
  <conditionalFormatting sqref="F201:G201">
    <cfRule type="cellIs" dxfId="85" priority="109" stopIfTrue="1" operator="equal">
      <formula>0</formula>
    </cfRule>
  </conditionalFormatting>
  <conditionalFormatting sqref="F202">
    <cfRule type="cellIs" dxfId="84" priority="105" stopIfTrue="1" operator="equal">
      <formula>0</formula>
    </cfRule>
  </conditionalFormatting>
  <conditionalFormatting sqref="G202">
    <cfRule type="cellIs" dxfId="83" priority="104" stopIfTrue="1" operator="equal">
      <formula>0</formula>
    </cfRule>
  </conditionalFormatting>
  <conditionalFormatting sqref="G202">
    <cfRule type="cellIs" dxfId="82" priority="103" stopIfTrue="1" operator="equal">
      <formula>0</formula>
    </cfRule>
  </conditionalFormatting>
  <conditionalFormatting sqref="F205:G206">
    <cfRule type="cellIs" dxfId="81" priority="101" stopIfTrue="1" operator="equal">
      <formula>0</formula>
    </cfRule>
  </conditionalFormatting>
  <conditionalFormatting sqref="F205:G205">
    <cfRule type="cellIs" dxfId="80" priority="100" stopIfTrue="1" operator="equal">
      <formula>0</formula>
    </cfRule>
  </conditionalFormatting>
  <conditionalFormatting sqref="F206">
    <cfRule type="cellIs" dxfId="79" priority="99" stopIfTrue="1" operator="equal">
      <formula>0</formula>
    </cfRule>
  </conditionalFormatting>
  <conditionalFormatting sqref="G206">
    <cfRule type="cellIs" dxfId="78" priority="98" stopIfTrue="1" operator="equal">
      <formula>0</formula>
    </cfRule>
  </conditionalFormatting>
  <conditionalFormatting sqref="G206">
    <cfRule type="cellIs" dxfId="77" priority="97" stopIfTrue="1" operator="equal">
      <formula>0</formula>
    </cfRule>
  </conditionalFormatting>
  <conditionalFormatting sqref="F185:G185">
    <cfRule type="cellIs" dxfId="76" priority="95" stopIfTrue="1" operator="equal">
      <formula>0</formula>
    </cfRule>
  </conditionalFormatting>
  <conditionalFormatting sqref="F187:G187">
    <cfRule type="cellIs" dxfId="75" priority="93" stopIfTrue="1" operator="equal">
      <formula>0</formula>
    </cfRule>
  </conditionalFormatting>
  <conditionalFormatting sqref="F188:G188">
    <cfRule type="cellIs" dxfId="74" priority="92" stopIfTrue="1" operator="equal">
      <formula>0</formula>
    </cfRule>
  </conditionalFormatting>
  <conditionalFormatting sqref="F173:G174">
    <cfRule type="cellIs" dxfId="73" priority="91" stopIfTrue="1" operator="equal">
      <formula>0</formula>
    </cfRule>
  </conditionalFormatting>
  <conditionalFormatting sqref="F193:G193">
    <cfRule type="cellIs" dxfId="72" priority="90" stopIfTrue="1" operator="equal">
      <formula>0</formula>
    </cfRule>
  </conditionalFormatting>
  <conditionalFormatting sqref="G210">
    <cfRule type="cellIs" dxfId="71" priority="89" stopIfTrue="1" operator="equal">
      <formula>0</formula>
    </cfRule>
  </conditionalFormatting>
  <conditionalFormatting sqref="G210">
    <cfRule type="cellIs" dxfId="70" priority="88" stopIfTrue="1" operator="equal">
      <formula>0</formula>
    </cfRule>
  </conditionalFormatting>
  <conditionalFormatting sqref="F210">
    <cfRule type="cellIs" dxfId="69" priority="87" stopIfTrue="1" operator="equal">
      <formula>0</formula>
    </cfRule>
  </conditionalFormatting>
  <conditionalFormatting sqref="F217:G217">
    <cfRule type="cellIs" dxfId="68" priority="86" stopIfTrue="1" operator="equal">
      <formula>0</formula>
    </cfRule>
  </conditionalFormatting>
  <conditionalFormatting sqref="F216:G216">
    <cfRule type="cellIs" dxfId="67" priority="85" stopIfTrue="1" operator="equal">
      <formula>0</formula>
    </cfRule>
  </conditionalFormatting>
  <conditionalFormatting sqref="F222:G226">
    <cfRule type="cellIs" dxfId="66" priority="83" stopIfTrue="1" operator="equal">
      <formula>0</formula>
    </cfRule>
  </conditionalFormatting>
  <conditionalFormatting sqref="F227:G227">
    <cfRule type="cellIs" dxfId="65" priority="81" stopIfTrue="1" operator="equal">
      <formula>0</formula>
    </cfRule>
  </conditionalFormatting>
  <conditionalFormatting sqref="F228:G228">
    <cfRule type="cellIs" dxfId="64" priority="80" stopIfTrue="1" operator="equal">
      <formula>0</formula>
    </cfRule>
  </conditionalFormatting>
  <conditionalFormatting sqref="F229:G229">
    <cfRule type="cellIs" dxfId="63" priority="79" stopIfTrue="1" operator="equal">
      <formula>0</formula>
    </cfRule>
  </conditionalFormatting>
  <conditionalFormatting sqref="F230:G237">
    <cfRule type="cellIs" dxfId="62" priority="78" stopIfTrue="1" operator="equal">
      <formula>0</formula>
    </cfRule>
  </conditionalFormatting>
  <conditionalFormatting sqref="F238:G238">
    <cfRule type="cellIs" dxfId="61" priority="76" stopIfTrue="1" operator="equal">
      <formula>0</formula>
    </cfRule>
  </conditionalFormatting>
  <conditionalFormatting sqref="F247:G248">
    <cfRule type="cellIs" dxfId="60" priority="74" stopIfTrue="1" operator="equal">
      <formula>0</formula>
    </cfRule>
  </conditionalFormatting>
  <conditionalFormatting sqref="F249:F252">
    <cfRule type="cellIs" dxfId="59" priority="73" stopIfTrue="1" operator="equal">
      <formula>0</formula>
    </cfRule>
  </conditionalFormatting>
  <conditionalFormatting sqref="G249:G252">
    <cfRule type="cellIs" dxfId="58" priority="72" stopIfTrue="1" operator="equal">
      <formula>0</formula>
    </cfRule>
  </conditionalFormatting>
  <conditionalFormatting sqref="F270:G270">
    <cfRule type="cellIs" dxfId="57" priority="71" stopIfTrue="1" operator="equal">
      <formula>0</formula>
    </cfRule>
  </conditionalFormatting>
  <conditionalFormatting sqref="F271:G272">
    <cfRule type="cellIs" dxfId="56" priority="70" stopIfTrue="1" operator="equal">
      <formula>0</formula>
    </cfRule>
  </conditionalFormatting>
  <conditionalFormatting sqref="F273:G274">
    <cfRule type="cellIs" dxfId="55" priority="69" stopIfTrue="1" operator="equal">
      <formula>0</formula>
    </cfRule>
  </conditionalFormatting>
  <conditionalFormatting sqref="F275:G311">
    <cfRule type="cellIs" dxfId="54" priority="68" stopIfTrue="1" operator="equal">
      <formula>0</formula>
    </cfRule>
  </conditionalFormatting>
  <conditionalFormatting sqref="F328:G328">
    <cfRule type="cellIs" dxfId="53" priority="67" stopIfTrue="1" operator="equal">
      <formula>0</formula>
    </cfRule>
  </conditionalFormatting>
  <conditionalFormatting sqref="F327:G327">
    <cfRule type="cellIs" dxfId="52" priority="66" stopIfTrue="1" operator="equal">
      <formula>0</formula>
    </cfRule>
  </conditionalFormatting>
  <conditionalFormatting sqref="F325:G325">
    <cfRule type="cellIs" dxfId="51" priority="65" stopIfTrue="1" operator="equal">
      <formula>0</formula>
    </cfRule>
  </conditionalFormatting>
  <conditionalFormatting sqref="F326:G326">
    <cfRule type="cellIs" dxfId="50" priority="64" stopIfTrue="1" operator="equal">
      <formula>0</formula>
    </cfRule>
  </conditionalFormatting>
  <conditionalFormatting sqref="F332:G332">
    <cfRule type="cellIs" dxfId="49" priority="63" stopIfTrue="1" operator="equal">
      <formula>0</formula>
    </cfRule>
  </conditionalFormatting>
  <conditionalFormatting sqref="F349:G349">
    <cfRule type="cellIs" dxfId="48" priority="62" stopIfTrue="1" operator="equal">
      <formula>0</formula>
    </cfRule>
  </conditionalFormatting>
  <conditionalFormatting sqref="F348:G348">
    <cfRule type="cellIs" dxfId="47" priority="61" stopIfTrue="1" operator="equal">
      <formula>0</formula>
    </cfRule>
  </conditionalFormatting>
  <conditionalFormatting sqref="F350:G350">
    <cfRule type="cellIs" dxfId="46" priority="60" stopIfTrue="1" operator="equal">
      <formula>0</formula>
    </cfRule>
  </conditionalFormatting>
  <conditionalFormatting sqref="F351:G351">
    <cfRule type="cellIs" dxfId="45" priority="59" stopIfTrue="1" operator="equal">
      <formula>0</formula>
    </cfRule>
  </conditionalFormatting>
  <conditionalFormatting sqref="F352:G352">
    <cfRule type="cellIs" dxfId="44" priority="58" stopIfTrue="1" operator="equal">
      <formula>0</formula>
    </cfRule>
  </conditionalFormatting>
  <conditionalFormatting sqref="F353:G353">
    <cfRule type="cellIs" dxfId="43" priority="57" stopIfTrue="1" operator="equal">
      <formula>0</formula>
    </cfRule>
  </conditionalFormatting>
  <conditionalFormatting sqref="F354">
    <cfRule type="cellIs" dxfId="42" priority="56" stopIfTrue="1" operator="equal">
      <formula>0</formula>
    </cfRule>
  </conditionalFormatting>
  <conditionalFormatting sqref="G354">
    <cfRule type="cellIs" dxfId="41" priority="55" stopIfTrue="1" operator="equal">
      <formula>0</formula>
    </cfRule>
  </conditionalFormatting>
  <conditionalFormatting sqref="F355">
    <cfRule type="cellIs" dxfId="40" priority="54" stopIfTrue="1" operator="equal">
      <formula>0</formula>
    </cfRule>
  </conditionalFormatting>
  <conditionalFormatting sqref="G355">
    <cfRule type="cellIs" dxfId="39" priority="53" stopIfTrue="1" operator="equal">
      <formula>0</formula>
    </cfRule>
  </conditionalFormatting>
  <conditionalFormatting sqref="F356:G356">
    <cfRule type="cellIs" dxfId="38" priority="52" stopIfTrue="1" operator="equal">
      <formula>0</formula>
    </cfRule>
  </conditionalFormatting>
  <conditionalFormatting sqref="F357:G357">
    <cfRule type="cellIs" dxfId="37" priority="50" stopIfTrue="1" operator="equal">
      <formula>0</formula>
    </cfRule>
  </conditionalFormatting>
  <conditionalFormatting sqref="F358:G358">
    <cfRule type="cellIs" dxfId="36" priority="49" stopIfTrue="1" operator="equal">
      <formula>0</formula>
    </cfRule>
  </conditionalFormatting>
  <conditionalFormatting sqref="F359:G360">
    <cfRule type="cellIs" dxfId="35" priority="48" stopIfTrue="1" operator="equal">
      <formula>0</formula>
    </cfRule>
  </conditionalFormatting>
  <conditionalFormatting sqref="F380:G380">
    <cfRule type="cellIs" dxfId="34" priority="45" stopIfTrue="1" operator="equal">
      <formula>0</formula>
    </cfRule>
  </conditionalFormatting>
  <conditionalFormatting sqref="F409:G409">
    <cfRule type="cellIs" dxfId="33" priority="44" stopIfTrue="1" operator="equal">
      <formula>0</formula>
    </cfRule>
  </conditionalFormatting>
  <conditionalFormatting sqref="F410:G410">
    <cfRule type="cellIs" dxfId="32" priority="43" stopIfTrue="1" operator="equal">
      <formula>0</formula>
    </cfRule>
  </conditionalFormatting>
  <conditionalFormatting sqref="F411:G411">
    <cfRule type="cellIs" dxfId="31" priority="42" stopIfTrue="1" operator="equal">
      <formula>0</formula>
    </cfRule>
  </conditionalFormatting>
  <conditionalFormatting sqref="F412:G419">
    <cfRule type="cellIs" dxfId="30" priority="41" stopIfTrue="1" operator="equal">
      <formula>0</formula>
    </cfRule>
  </conditionalFormatting>
  <conditionalFormatting sqref="F440:G440 F443:G443 F441:F442">
    <cfRule type="cellIs" dxfId="29" priority="39" stopIfTrue="1" operator="equal">
      <formula>0</formula>
    </cfRule>
  </conditionalFormatting>
  <conditionalFormatting sqref="F456:G457">
    <cfRule type="cellIs" dxfId="28" priority="31" stopIfTrue="1" operator="equal">
      <formula>0</formula>
    </cfRule>
  </conditionalFormatting>
  <conditionalFormatting sqref="F458:G460">
    <cfRule type="cellIs" dxfId="27" priority="30" stopIfTrue="1" operator="equal">
      <formula>0</formula>
    </cfRule>
  </conditionalFormatting>
  <conditionalFormatting sqref="F462:G470">
    <cfRule type="cellIs" dxfId="26" priority="28" stopIfTrue="1" operator="equal">
      <formula>0</formula>
    </cfRule>
  </conditionalFormatting>
  <conditionalFormatting sqref="F461:G461">
    <cfRule type="cellIs" dxfId="25" priority="27" stopIfTrue="1" operator="equal">
      <formula>0</formula>
    </cfRule>
  </conditionalFormatting>
  <conditionalFormatting sqref="F471:G471">
    <cfRule type="cellIs" dxfId="24" priority="26" stopIfTrue="1" operator="equal">
      <formula>0</formula>
    </cfRule>
  </conditionalFormatting>
  <conditionalFormatting sqref="F472:G472">
    <cfRule type="cellIs" dxfId="23" priority="25" stopIfTrue="1" operator="equal">
      <formula>0</formula>
    </cfRule>
  </conditionalFormatting>
  <conditionalFormatting sqref="F493:G507">
    <cfRule type="cellIs" dxfId="22" priority="23" stopIfTrue="1" operator="equal">
      <formula>0</formula>
    </cfRule>
  </conditionalFormatting>
  <conditionalFormatting sqref="F99:G101">
    <cfRule type="cellIs" dxfId="21" priority="22" stopIfTrue="1" operator="equal">
      <formula>0</formula>
    </cfRule>
  </conditionalFormatting>
  <conditionalFormatting sqref="F102:G102">
    <cfRule type="cellIs" dxfId="20" priority="21" stopIfTrue="1" operator="equal">
      <formula>0</formula>
    </cfRule>
  </conditionalFormatting>
  <conditionalFormatting sqref="F103:G104">
    <cfRule type="cellIs" dxfId="19" priority="20" stopIfTrue="1" operator="equal">
      <formula>0</formula>
    </cfRule>
  </conditionalFormatting>
  <conditionalFormatting sqref="F106:G106">
    <cfRule type="cellIs" dxfId="18" priority="19" stopIfTrue="1" operator="equal">
      <formula>0</formula>
    </cfRule>
  </conditionalFormatting>
  <conditionalFormatting sqref="F105:G105">
    <cfRule type="cellIs" dxfId="17" priority="18" stopIfTrue="1" operator="equal">
      <formula>0</formula>
    </cfRule>
  </conditionalFormatting>
  <conditionalFormatting sqref="F145:G145">
    <cfRule type="cellIs" dxfId="16" priority="16" stopIfTrue="1" operator="equal">
      <formula>0</formula>
    </cfRule>
  </conditionalFormatting>
  <conditionalFormatting sqref="N35:O35">
    <cfRule type="cellIs" dxfId="15" priority="14" stopIfTrue="1" operator="equal">
      <formula>0</formula>
    </cfRule>
  </conditionalFormatting>
  <conditionalFormatting sqref="F35:G35">
    <cfRule type="cellIs" dxfId="14" priority="13" stopIfTrue="1" operator="equal">
      <formula>0</formula>
    </cfRule>
  </conditionalFormatting>
  <conditionalFormatting sqref="G441">
    <cfRule type="cellIs" dxfId="13" priority="12" stopIfTrue="1" operator="equal">
      <formula>0</formula>
    </cfRule>
  </conditionalFormatting>
  <conditionalFormatting sqref="G442">
    <cfRule type="cellIs" dxfId="12" priority="11" stopIfTrue="1" operator="equal">
      <formula>0</formula>
    </cfRule>
  </conditionalFormatting>
  <conditionalFormatting sqref="F444:G444">
    <cfRule type="cellIs" dxfId="11" priority="10" stopIfTrue="1" operator="equal">
      <formula>0</formula>
    </cfRule>
  </conditionalFormatting>
  <conditionalFormatting sqref="F445:G445">
    <cfRule type="cellIs" dxfId="10" priority="9" stopIfTrue="1" operator="equal">
      <formula>0</formula>
    </cfRule>
  </conditionalFormatting>
  <conditionalFormatting sqref="F515:G515">
    <cfRule type="cellIs" dxfId="9" priority="8" stopIfTrue="1" operator="equal">
      <formula>0</formula>
    </cfRule>
  </conditionalFormatting>
  <conditionalFormatting sqref="F516:G517">
    <cfRule type="cellIs" dxfId="8" priority="7" stopIfTrue="1" operator="equal">
      <formula>0</formula>
    </cfRule>
  </conditionalFormatting>
  <conditionalFormatting sqref="F533:G533">
    <cfRule type="cellIs" dxfId="7" priority="4" stopIfTrue="1" operator="equal">
      <formula>0</formula>
    </cfRule>
  </conditionalFormatting>
  <conditionalFormatting sqref="R9">
    <cfRule type="cellIs" dxfId="6" priority="3" stopIfTrue="1" operator="equal">
      <formula>0</formula>
    </cfRule>
  </conditionalFormatting>
  <conditionalFormatting sqref="L532:M532">
    <cfRule type="cellIs" dxfId="5" priority="2" stopIfTrue="1" operator="equal">
      <formula>0</formula>
    </cfRule>
  </conditionalFormatting>
  <conditionalFormatting sqref="F532:G532">
    <cfRule type="cellIs" dxfId="4" priority="1" stopIfTrue="1" operator="equal">
      <formula>0</formula>
    </cfRule>
  </conditionalFormatting>
  <pageMargins left="0.51181102362204722" right="0.51181102362204722" top="0.98425196850393704" bottom="0.59055118110236227" header="0.31496062992125984" footer="0.31496062992125984"/>
  <pageSetup paperSize="9" scale="65" orientation="portrait" r:id="rId1"/>
  <rowBreaks count="1" manualBreakCount="1">
    <brk id="5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6"/>
  <sheetViews>
    <sheetView topLeftCell="A19" zoomScale="60" zoomScaleNormal="60" workbookViewId="0">
      <selection activeCell="P48" sqref="P48:S48"/>
    </sheetView>
  </sheetViews>
  <sheetFormatPr defaultRowHeight="15" x14ac:dyDescent="0.25"/>
  <cols>
    <col min="1" max="1" width="87" customWidth="1"/>
  </cols>
  <sheetData>
    <row r="1" spans="1:19" ht="43.5" customHeight="1" x14ac:dyDescent="0.25"/>
    <row r="2" spans="1:19" ht="10.5" customHeight="1" x14ac:dyDescent="0.25">
      <c r="G2" s="104"/>
      <c r="H2" s="104"/>
      <c r="I2" s="104"/>
      <c r="J2" s="104"/>
      <c r="K2" s="104"/>
      <c r="L2" s="104"/>
      <c r="M2" s="104"/>
      <c r="N2" s="104" t="s">
        <v>956</v>
      </c>
      <c r="O2" s="104"/>
      <c r="P2" s="104"/>
      <c r="Q2" s="104"/>
      <c r="R2" s="104"/>
      <c r="S2" s="104"/>
    </row>
    <row r="4" spans="1:19" ht="15.75" x14ac:dyDescent="0.25">
      <c r="A4" s="33"/>
      <c r="B4" s="33"/>
      <c r="C4" s="33"/>
      <c r="D4" s="33"/>
      <c r="E4" s="34" t="s">
        <v>157</v>
      </c>
      <c r="F4" s="34" t="s">
        <v>158</v>
      </c>
      <c r="G4" s="34" t="s">
        <v>159</v>
      </c>
      <c r="J4" s="33"/>
      <c r="K4" s="33"/>
      <c r="L4" s="33"/>
      <c r="M4" s="33"/>
      <c r="N4" s="33"/>
      <c r="O4" s="35" t="str">
        <f>"Quadro de Composição do BDI"</f>
        <v>Quadro de Composição do BDI</v>
      </c>
      <c r="P4" s="33"/>
      <c r="Q4" s="33"/>
      <c r="R4" s="472" t="s">
        <v>160</v>
      </c>
      <c r="S4" s="472"/>
    </row>
    <row r="5" spans="1:19" x14ac:dyDescent="0.25">
      <c r="A5" s="33" t="s">
        <v>161</v>
      </c>
      <c r="B5" s="36" t="s">
        <v>162</v>
      </c>
      <c r="C5" s="33" t="str">
        <f t="shared" ref="C5:C52" si="0">CONCATENATE(A5,"-",B5)</f>
        <v>Construção e Reforma de Edifícios-AC</v>
      </c>
      <c r="D5" s="33"/>
      <c r="E5" s="37">
        <v>0.03</v>
      </c>
      <c r="F5" s="37">
        <v>0.04</v>
      </c>
      <c r="G5" s="37">
        <v>5.5E-2</v>
      </c>
      <c r="J5" s="33"/>
      <c r="K5" s="33"/>
      <c r="L5" s="33"/>
      <c r="M5" s="33"/>
      <c r="N5" s="33"/>
      <c r="O5" s="33"/>
      <c r="P5" s="33"/>
      <c r="Q5" s="33"/>
      <c r="R5" s="473" t="s">
        <v>163</v>
      </c>
      <c r="S5" s="473"/>
    </row>
    <row r="6" spans="1:19" x14ac:dyDescent="0.25">
      <c r="A6" s="33" t="str">
        <f>A5</f>
        <v>Construção e Reforma de Edifícios</v>
      </c>
      <c r="B6" s="36" t="s">
        <v>164</v>
      </c>
      <c r="C6" s="33" t="str">
        <f t="shared" si="0"/>
        <v>Construção e Reforma de Edifícios-SG</v>
      </c>
      <c r="D6" s="33"/>
      <c r="E6" s="37">
        <v>8.0000000000000002E-3</v>
      </c>
      <c r="F6" s="37">
        <v>8.0000000000000002E-3</v>
      </c>
      <c r="G6" s="37">
        <v>0.01</v>
      </c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x14ac:dyDescent="0.25">
      <c r="A7" s="33" t="str">
        <f>A6</f>
        <v>Construção e Reforma de Edifícios</v>
      </c>
      <c r="B7" s="36" t="s">
        <v>165</v>
      </c>
      <c r="C7" s="33" t="str">
        <f t="shared" si="0"/>
        <v>Construção e Reforma de Edifícios-R</v>
      </c>
      <c r="D7" s="33"/>
      <c r="E7" s="37">
        <v>9.7000000000000003E-3</v>
      </c>
      <c r="F7" s="37">
        <v>1.2699999999999999E-2</v>
      </c>
      <c r="G7" s="37">
        <v>1.2699999999999999E-2</v>
      </c>
      <c r="J7" s="468" t="s">
        <v>166</v>
      </c>
      <c r="K7" s="468"/>
      <c r="L7" s="468" t="s">
        <v>167</v>
      </c>
      <c r="M7" s="468"/>
      <c r="N7" s="468" t="s">
        <v>168</v>
      </c>
      <c r="O7" s="468"/>
      <c r="P7" s="468"/>
      <c r="Q7" s="468"/>
      <c r="R7" s="468"/>
      <c r="S7" s="468"/>
    </row>
    <row r="8" spans="1:19" x14ac:dyDescent="0.25">
      <c r="A8" s="33" t="str">
        <f>A7</f>
        <v>Construção e Reforma de Edifícios</v>
      </c>
      <c r="B8" s="36" t="s">
        <v>169</v>
      </c>
      <c r="C8" s="33" t="str">
        <f t="shared" si="0"/>
        <v>Construção e Reforma de Edifícios-DF</v>
      </c>
      <c r="D8" s="33"/>
      <c r="E8" s="37">
        <v>5.8999999999999999E-3</v>
      </c>
      <c r="F8" s="37">
        <v>1.23E-2</v>
      </c>
      <c r="G8" s="37">
        <v>1.3899999999999999E-2</v>
      </c>
      <c r="J8" s="466"/>
      <c r="K8" s="466"/>
      <c r="L8" s="466"/>
      <c r="M8" s="466"/>
      <c r="N8" s="466"/>
      <c r="O8" s="466"/>
      <c r="P8" s="466"/>
      <c r="Q8" s="466"/>
      <c r="R8" s="466"/>
      <c r="S8" s="466"/>
    </row>
    <row r="9" spans="1:19" x14ac:dyDescent="0.25">
      <c r="A9" s="33" t="str">
        <f>A8</f>
        <v>Construção e Reforma de Edifícios</v>
      </c>
      <c r="B9" s="36" t="s">
        <v>170</v>
      </c>
      <c r="C9" s="33" t="str">
        <f t="shared" si="0"/>
        <v>Construção e Reforma de Edifícios-L</v>
      </c>
      <c r="D9" s="33"/>
      <c r="E9" s="37">
        <v>6.1600000000000002E-2</v>
      </c>
      <c r="F9" s="37">
        <v>7.400000000000001E-2</v>
      </c>
      <c r="G9" s="37">
        <v>8.9600000000000013E-2</v>
      </c>
      <c r="I9" s="467" t="s">
        <v>171</v>
      </c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x14ac:dyDescent="0.25">
      <c r="A10" s="33" t="str">
        <f>A9</f>
        <v>Construção e Reforma de Edifícios</v>
      </c>
      <c r="B10" s="39" t="s">
        <v>172</v>
      </c>
      <c r="C10" s="33" t="str">
        <f t="shared" si="0"/>
        <v>Construção e Reforma de Edifícios-BDI PAD</v>
      </c>
      <c r="D10" s="33"/>
      <c r="E10" s="37">
        <v>0.2034</v>
      </c>
      <c r="F10" s="37">
        <v>0.22120000000000001</v>
      </c>
      <c r="G10" s="37">
        <v>0.25</v>
      </c>
      <c r="I10" s="467"/>
      <c r="J10" s="468" t="str">
        <f>Orçamento!$A$4</f>
        <v>OBRA : UNIFACEF - CONSTRUÇÃO DE AMBULATÓRIO ESCOLA E OUTROS - FRANCA - SP</v>
      </c>
      <c r="K10" s="468"/>
      <c r="L10" s="468"/>
      <c r="M10" s="468"/>
      <c r="N10" s="468"/>
      <c r="O10" s="468"/>
      <c r="P10" s="468"/>
      <c r="Q10" s="468"/>
      <c r="R10" s="468"/>
      <c r="S10" s="468"/>
    </row>
    <row r="11" spans="1:19" x14ac:dyDescent="0.25">
      <c r="A11" s="33" t="s">
        <v>173</v>
      </c>
      <c r="B11" s="36" t="s">
        <v>162</v>
      </c>
      <c r="C11" s="33" t="str">
        <f t="shared" si="0"/>
        <v>Construção de Praças Urbanas, Rodovias, Ferrovias e recapeamento e pavimentação de vias urbanas-AC</v>
      </c>
      <c r="D11" s="33"/>
      <c r="E11" s="37">
        <v>3.7999999999999999E-2</v>
      </c>
      <c r="F11" s="37">
        <v>4.0099999999999997E-2</v>
      </c>
      <c r="G11" s="37">
        <v>4.6699999999999998E-2</v>
      </c>
      <c r="I11" s="467"/>
      <c r="J11" s="469"/>
      <c r="K11" s="469"/>
      <c r="L11" s="469"/>
      <c r="M11" s="469"/>
      <c r="N11" s="469"/>
      <c r="O11" s="469"/>
      <c r="P11" s="469"/>
      <c r="Q11" s="469"/>
      <c r="R11" s="469"/>
      <c r="S11" s="469"/>
    </row>
    <row r="12" spans="1:19" x14ac:dyDescent="0.25">
      <c r="A12" s="33" t="s">
        <v>173</v>
      </c>
      <c r="B12" s="36" t="s">
        <v>164</v>
      </c>
      <c r="C12" s="33" t="str">
        <f t="shared" si="0"/>
        <v>Construção de Praças Urbanas, Rodovias, Ferrovias e recapeamento e pavimentação de vias urbanas-SG</v>
      </c>
      <c r="D12" s="33"/>
      <c r="E12" s="37">
        <v>3.2000000000000002E-3</v>
      </c>
      <c r="F12" s="37">
        <v>4.0000000000000001E-3</v>
      </c>
      <c r="G12" s="37">
        <v>7.4000000000000003E-3</v>
      </c>
      <c r="I12" s="467"/>
      <c r="J12" s="38"/>
      <c r="K12" s="38"/>
      <c r="L12" s="38"/>
      <c r="M12" s="38"/>
      <c r="N12" s="38"/>
      <c r="O12" s="38"/>
      <c r="P12" s="38"/>
      <c r="Q12" s="38"/>
      <c r="R12" s="38"/>
      <c r="S12" s="38"/>
    </row>
    <row r="13" spans="1:19" x14ac:dyDescent="0.25">
      <c r="A13" s="33" t="s">
        <v>173</v>
      </c>
      <c r="B13" s="36" t="s">
        <v>165</v>
      </c>
      <c r="C13" s="33" t="str">
        <f t="shared" si="0"/>
        <v>Construção de Praças Urbanas, Rodovias, Ferrovias e recapeamento e pavimentação de vias urbanas-R</v>
      </c>
      <c r="D13" s="33"/>
      <c r="E13" s="37">
        <v>5.0000000000000001E-3</v>
      </c>
      <c r="F13" s="37">
        <v>5.6000000000000008E-3</v>
      </c>
      <c r="G13" s="37">
        <v>9.7000000000000003E-3</v>
      </c>
      <c r="I13" s="467"/>
      <c r="J13" s="470" t="s">
        <v>174</v>
      </c>
      <c r="K13" s="470"/>
      <c r="L13" s="470"/>
      <c r="M13" s="470"/>
      <c r="N13" s="470"/>
      <c r="O13" s="470"/>
      <c r="P13" s="470"/>
      <c r="Q13" s="470"/>
      <c r="R13" s="471">
        <v>0.4</v>
      </c>
      <c r="S13" s="471"/>
    </row>
    <row r="14" spans="1:19" x14ac:dyDescent="0.25">
      <c r="A14" s="33" t="s">
        <v>173</v>
      </c>
      <c r="B14" s="36" t="s">
        <v>169</v>
      </c>
      <c r="C14" s="33" t="str">
        <f t="shared" si="0"/>
        <v>Construção de Praças Urbanas, Rodovias, Ferrovias e recapeamento e pavimentação de vias urbanas-DF</v>
      </c>
      <c r="D14" s="33"/>
      <c r="E14" s="37">
        <v>1.0200000000000001E-2</v>
      </c>
      <c r="F14" s="37">
        <v>1.11E-2</v>
      </c>
      <c r="G14" s="37">
        <v>1.21E-2</v>
      </c>
      <c r="I14" s="40" t="s">
        <v>175</v>
      </c>
      <c r="J14" s="474" t="s">
        <v>176</v>
      </c>
      <c r="K14" s="474"/>
      <c r="L14" s="474"/>
      <c r="M14" s="474"/>
      <c r="N14" s="474"/>
      <c r="O14" s="474"/>
      <c r="P14" s="474"/>
      <c r="Q14" s="474"/>
      <c r="R14" s="471">
        <v>0.04</v>
      </c>
      <c r="S14" s="471"/>
    </row>
    <row r="15" spans="1:19" x14ac:dyDescent="0.25">
      <c r="A15" s="33" t="s">
        <v>173</v>
      </c>
      <c r="B15" s="36" t="s">
        <v>170</v>
      </c>
      <c r="C15" s="33" t="str">
        <f t="shared" si="0"/>
        <v>Construção de Praças Urbanas, Rodovias, Ferrovias e recapeamento e pavimentação de vias urbanas-L</v>
      </c>
      <c r="D15" s="33"/>
      <c r="E15" s="37">
        <v>6.6400000000000001E-2</v>
      </c>
      <c r="F15" s="37">
        <v>7.2999999999999995E-2</v>
      </c>
      <c r="G15" s="37">
        <v>8.6899999999999991E-2</v>
      </c>
      <c r="I15" t="s">
        <v>177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</row>
    <row r="16" spans="1:19" x14ac:dyDescent="0.25">
      <c r="A16" s="33" t="s">
        <v>173</v>
      </c>
      <c r="B16" s="39" t="s">
        <v>172</v>
      </c>
      <c r="C16" s="33" t="str">
        <f t="shared" si="0"/>
        <v>Construção de Praças Urbanas, Rodovias, Ferrovias e recapeamento e pavimentação de vias urbanas-BDI PAD</v>
      </c>
      <c r="D16" s="33"/>
      <c r="E16" s="37">
        <v>0.19600000000000001</v>
      </c>
      <c r="F16" s="37">
        <v>0.2097</v>
      </c>
      <c r="G16" s="37">
        <v>0.24230000000000002</v>
      </c>
      <c r="I16" t="s">
        <v>177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26" ht="15.75" x14ac:dyDescent="0.25">
      <c r="A17" s="33" t="s">
        <v>178</v>
      </c>
      <c r="B17" s="36" t="s">
        <v>162</v>
      </c>
      <c r="C17" s="33" t="str">
        <f t="shared" si="0"/>
        <v>Construção de Redes de Abastecimento de Água, Coleta de Esgoto-AC</v>
      </c>
      <c r="D17" s="33"/>
      <c r="E17" s="37">
        <v>3.4300000000000004E-2</v>
      </c>
      <c r="F17" s="37">
        <v>4.9299999999999997E-2</v>
      </c>
      <c r="G17" s="37">
        <v>6.7099999999999993E-2</v>
      </c>
      <c r="I17" t="s">
        <v>177</v>
      </c>
      <c r="J17" s="477" t="s">
        <v>179</v>
      </c>
      <c r="K17" s="477"/>
      <c r="L17" s="477"/>
      <c r="M17" s="477"/>
      <c r="N17" s="477"/>
      <c r="O17" s="477"/>
      <c r="P17" s="477"/>
      <c r="Q17" s="477"/>
      <c r="R17" s="477"/>
      <c r="S17" s="477"/>
    </row>
    <row r="18" spans="1:26" x14ac:dyDescent="0.25">
      <c r="A18" s="33" t="str">
        <f>A17</f>
        <v>Construção de Redes de Abastecimento de Água, Coleta de Esgoto</v>
      </c>
      <c r="B18" s="36" t="s">
        <v>164</v>
      </c>
      <c r="C18" s="33" t="str">
        <f t="shared" si="0"/>
        <v>Construção de Redes de Abastecimento de Água, Coleta de Esgoto-SG</v>
      </c>
      <c r="D18" s="33"/>
      <c r="E18" s="37">
        <v>2.8000000000000004E-3</v>
      </c>
      <c r="F18" s="37">
        <v>4.8999999999999998E-3</v>
      </c>
      <c r="G18" s="37">
        <v>7.4999999999999997E-3</v>
      </c>
      <c r="I18" t="s">
        <v>177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26" x14ac:dyDescent="0.25">
      <c r="A19" s="33" t="str">
        <f>A18</f>
        <v>Construção de Redes de Abastecimento de Água, Coleta de Esgoto</v>
      </c>
      <c r="B19" s="36" t="s">
        <v>165</v>
      </c>
      <c r="C19" s="33" t="str">
        <f t="shared" si="0"/>
        <v>Construção de Redes de Abastecimento de Água, Coleta de Esgoto-R</v>
      </c>
      <c r="D19" s="33"/>
      <c r="E19" s="37">
        <v>0.01</v>
      </c>
      <c r="F19" s="37">
        <v>1.3899999999999999E-2</v>
      </c>
      <c r="G19" s="37">
        <v>1.7399999999999999E-2</v>
      </c>
      <c r="I19" t="s">
        <v>177</v>
      </c>
      <c r="J19" s="468" t="s">
        <v>180</v>
      </c>
      <c r="K19" s="468"/>
      <c r="L19" s="468"/>
      <c r="M19" s="468"/>
      <c r="N19" s="468"/>
      <c r="O19" s="468"/>
      <c r="P19" s="468"/>
      <c r="Q19" s="468"/>
      <c r="R19" s="468"/>
      <c r="S19" s="468"/>
    </row>
    <row r="20" spans="1:26" x14ac:dyDescent="0.25">
      <c r="A20" s="33" t="str">
        <f>A19</f>
        <v>Construção de Redes de Abastecimento de Água, Coleta de Esgoto</v>
      </c>
      <c r="B20" s="36" t="s">
        <v>169</v>
      </c>
      <c r="C20" s="33" t="str">
        <f t="shared" si="0"/>
        <v>Construção de Redes de Abastecimento de Água, Coleta de Esgoto-DF</v>
      </c>
      <c r="D20" s="33"/>
      <c r="E20" s="37">
        <v>9.3999999999999986E-3</v>
      </c>
      <c r="F20" s="37">
        <v>9.8999999999999991E-3</v>
      </c>
      <c r="G20" s="37">
        <v>1.1699999999999999E-2</v>
      </c>
      <c r="I20" t="s">
        <v>177</v>
      </c>
      <c r="J20" s="478" t="s">
        <v>161</v>
      </c>
      <c r="K20" s="478"/>
      <c r="L20" s="478"/>
      <c r="M20" s="478"/>
      <c r="N20" s="478"/>
      <c r="O20" s="478"/>
      <c r="P20" s="478"/>
      <c r="Q20" s="478"/>
      <c r="R20" s="478"/>
      <c r="S20" s="478"/>
    </row>
    <row r="21" spans="1:26" x14ac:dyDescent="0.25">
      <c r="A21" s="33" t="str">
        <f>A20</f>
        <v>Construção de Redes de Abastecimento de Água, Coleta de Esgoto</v>
      </c>
      <c r="B21" s="36" t="s">
        <v>170</v>
      </c>
      <c r="C21" s="33" t="str">
        <f t="shared" si="0"/>
        <v>Construção de Redes de Abastecimento de Água, Coleta de Esgoto-L</v>
      </c>
      <c r="D21" s="33"/>
      <c r="E21" s="37">
        <v>6.7400000000000002E-2</v>
      </c>
      <c r="F21" s="37">
        <v>8.0399999999999985E-2</v>
      </c>
      <c r="G21" s="37">
        <v>9.4E-2</v>
      </c>
      <c r="I21" t="s">
        <v>177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26" x14ac:dyDescent="0.25">
      <c r="A22" s="33" t="str">
        <f>A21</f>
        <v>Construção de Redes de Abastecimento de Água, Coleta de Esgoto</v>
      </c>
      <c r="B22" s="39" t="s">
        <v>172</v>
      </c>
      <c r="C22" s="33" t="str">
        <f t="shared" si="0"/>
        <v>Construção de Redes de Abastecimento de Água, Coleta de Esgoto-BDI PAD</v>
      </c>
      <c r="D22" s="33"/>
      <c r="E22" s="37">
        <v>0.20760000000000001</v>
      </c>
      <c r="F22" s="37">
        <v>0.24179999999999999</v>
      </c>
      <c r="G22" s="37">
        <v>0.26440000000000002</v>
      </c>
      <c r="I22" t="s">
        <v>177</v>
      </c>
      <c r="J22" s="479" t="s">
        <v>181</v>
      </c>
      <c r="K22" s="479"/>
      <c r="L22" s="479"/>
      <c r="M22" s="479"/>
      <c r="N22" s="479"/>
      <c r="O22" s="479"/>
      <c r="P22" s="479"/>
      <c r="Q22" s="479"/>
      <c r="R22" s="479" t="s">
        <v>182</v>
      </c>
      <c r="S22" s="475" t="s">
        <v>183</v>
      </c>
      <c r="U22" s="475" t="s">
        <v>184</v>
      </c>
      <c r="V22" s="475"/>
      <c r="W22" s="475"/>
      <c r="X22" s="476" t="s">
        <v>185</v>
      </c>
      <c r="Y22" s="476" t="s">
        <v>186</v>
      </c>
      <c r="Z22" s="476" t="s">
        <v>187</v>
      </c>
    </row>
    <row r="23" spans="1:26" x14ac:dyDescent="0.25">
      <c r="A23" s="33" t="s">
        <v>188</v>
      </c>
      <c r="B23" s="36" t="s">
        <v>162</v>
      </c>
      <c r="C23" s="33" t="str">
        <f t="shared" si="0"/>
        <v>Construção e Manutenção de Estações e Redes de Distribuição de Energia Elétrica-AC</v>
      </c>
      <c r="D23" s="33"/>
      <c r="E23" s="37">
        <v>5.2900000000000003E-2</v>
      </c>
      <c r="F23" s="37">
        <v>5.9200000000000003E-2</v>
      </c>
      <c r="G23" s="37">
        <v>7.9299999999999995E-2</v>
      </c>
      <c r="I23" t="s">
        <v>177</v>
      </c>
      <c r="J23" s="479"/>
      <c r="K23" s="479"/>
      <c r="L23" s="479"/>
      <c r="M23" s="479"/>
      <c r="N23" s="479"/>
      <c r="O23" s="479"/>
      <c r="P23" s="479"/>
      <c r="Q23" s="479"/>
      <c r="R23" s="479"/>
      <c r="S23" s="475"/>
      <c r="U23" s="475"/>
      <c r="V23" s="475"/>
      <c r="W23" s="475"/>
      <c r="X23" s="476"/>
      <c r="Y23" s="476"/>
      <c r="Z23" s="476"/>
    </row>
    <row r="24" spans="1:26" x14ac:dyDescent="0.25">
      <c r="A24" s="33" t="str">
        <f>A23</f>
        <v>Construção e Manutenção de Estações e Redes de Distribuição de Energia Elétrica</v>
      </c>
      <c r="B24" s="36" t="s">
        <v>164</v>
      </c>
      <c r="C24" s="33" t="str">
        <f t="shared" si="0"/>
        <v>Construção e Manutenção de Estações e Redes de Distribuição de Energia Elétrica-SG</v>
      </c>
      <c r="D24" s="33"/>
      <c r="E24" s="37">
        <v>2.5000000000000001E-3</v>
      </c>
      <c r="F24" s="37">
        <v>5.1000000000000004E-3</v>
      </c>
      <c r="G24" s="37">
        <v>5.6000000000000008E-3</v>
      </c>
      <c r="I24" t="s">
        <v>177</v>
      </c>
      <c r="J24" s="480" t="str">
        <f>IF($J$20=$A$149,"Encargos Sociais incidentes sobre a mão de obra","Administração Central")</f>
        <v>Administração Central</v>
      </c>
      <c r="K24" s="480"/>
      <c r="L24" s="480"/>
      <c r="M24" s="480"/>
      <c r="N24" s="480"/>
      <c r="O24" s="480"/>
      <c r="P24" s="480"/>
      <c r="Q24" s="480"/>
      <c r="R24" s="42" t="str">
        <f>IF($J20=$A$149,"K1","AC")</f>
        <v>AC</v>
      </c>
      <c r="S24" s="43">
        <f>Y24</f>
        <v>0.04</v>
      </c>
      <c r="U24" s="481" t="s">
        <v>189</v>
      </c>
      <c r="V24" s="481"/>
      <c r="W24" s="481"/>
      <c r="X24" s="44">
        <f>VLOOKUP(CONCATENATE(J20,"-",R24),$C$5:$G$139,3,FALSE)</f>
        <v>0.03</v>
      </c>
      <c r="Y24" s="44">
        <f>VLOOKUP(CONCATENATE(J20,"-",R24),$C$5:$G$139,4,FALSE)</f>
        <v>0.04</v>
      </c>
      <c r="Z24" s="44">
        <f>VLOOKUP(CONCATENATE(J20,"-",R24),$C$5:$G$139,5,FALSE)</f>
        <v>5.5E-2</v>
      </c>
    </row>
    <row r="25" spans="1:26" x14ac:dyDescent="0.25">
      <c r="A25" s="33" t="str">
        <f>A24</f>
        <v>Construção e Manutenção de Estações e Redes de Distribuição de Energia Elétrica</v>
      </c>
      <c r="B25" s="36" t="s">
        <v>165</v>
      </c>
      <c r="C25" s="33" t="str">
        <f t="shared" si="0"/>
        <v>Construção e Manutenção de Estações e Redes de Distribuição de Energia Elétrica-R</v>
      </c>
      <c r="D25" s="33"/>
      <c r="E25" s="37">
        <v>0.01</v>
      </c>
      <c r="F25" s="37">
        <v>1.4800000000000001E-2</v>
      </c>
      <c r="G25" s="37">
        <v>1.9699999999999999E-2</v>
      </c>
      <c r="I25" t="s">
        <v>177</v>
      </c>
      <c r="J25" s="480" t="str">
        <f>IF($J$20=$A$149,"Administração Central da empresa ou consultoria - overhead","Seguro e Garantia")</f>
        <v>Seguro e Garantia</v>
      </c>
      <c r="K25" s="480"/>
      <c r="L25" s="480"/>
      <c r="M25" s="480"/>
      <c r="N25" s="480"/>
      <c r="O25" s="480"/>
      <c r="P25" s="480"/>
      <c r="Q25" s="480"/>
      <c r="R25" s="42" t="str">
        <f>IF($J20=$A$149,"K2","SG")</f>
        <v>SG</v>
      </c>
      <c r="S25" s="43">
        <f>Y25</f>
        <v>8.0000000000000002E-3</v>
      </c>
      <c r="U25" s="481" t="s">
        <v>189</v>
      </c>
      <c r="V25" s="481"/>
      <c r="W25" s="481"/>
      <c r="X25" s="44">
        <f>VLOOKUP(CONCATENATE(J20,"-",R25),$C$5:$G$139,3,FALSE)</f>
        <v>8.0000000000000002E-3</v>
      </c>
      <c r="Y25" s="44">
        <f>VLOOKUP(CONCATENATE(J20,"-",R25),$C$5:$G$139,4,FALSE)</f>
        <v>8.0000000000000002E-3</v>
      </c>
      <c r="Z25" s="44">
        <f>VLOOKUP(CONCATENATE(J20,"-",R25),$C$5:$G$139,5,FALSE)</f>
        <v>0.01</v>
      </c>
    </row>
    <row r="26" spans="1:26" x14ac:dyDescent="0.25">
      <c r="A26" s="33" t="str">
        <f>A25</f>
        <v>Construção e Manutenção de Estações e Redes de Distribuição de Energia Elétrica</v>
      </c>
      <c r="B26" s="36" t="s">
        <v>169</v>
      </c>
      <c r="C26" s="33" t="str">
        <f t="shared" si="0"/>
        <v>Construção e Manutenção de Estações e Redes de Distribuição de Energia Elétrica-DF</v>
      </c>
      <c r="D26" s="33"/>
      <c r="E26" s="37">
        <v>1.01E-2</v>
      </c>
      <c r="F26" s="37">
        <v>1.0700000000000001E-2</v>
      </c>
      <c r="G26" s="37">
        <v>1.11E-2</v>
      </c>
      <c r="I26" t="s">
        <v>177</v>
      </c>
      <c r="J26" s="480" t="str">
        <f>IF($J$20=$A$149,"","Risco")</f>
        <v>Risco</v>
      </c>
      <c r="K26" s="480"/>
      <c r="L26" s="480"/>
      <c r="M26" s="480"/>
      <c r="N26" s="480"/>
      <c r="O26" s="480"/>
      <c r="P26" s="480"/>
      <c r="Q26" s="480"/>
      <c r="R26" s="42" t="str">
        <f>IF($J20=$A$149,"","R")</f>
        <v>R</v>
      </c>
      <c r="S26" s="43">
        <f>Y26</f>
        <v>1.2699999999999999E-2</v>
      </c>
      <c r="U26" s="481" t="s">
        <v>189</v>
      </c>
      <c r="V26" s="481"/>
      <c r="W26" s="481"/>
      <c r="X26" s="44">
        <f>VLOOKUP(CONCATENATE(J20,"-",R26),$C$5:$G$139,3,FALSE)</f>
        <v>9.7000000000000003E-3</v>
      </c>
      <c r="Y26" s="44">
        <f>VLOOKUP(CONCATENATE(J20,"-",R26),$C$5:$G$139,4,FALSE)</f>
        <v>1.2699999999999999E-2</v>
      </c>
      <c r="Z26" s="44">
        <f>VLOOKUP(CONCATENATE(J20,"-",R26),$C$5:$G$139,5,FALSE)</f>
        <v>1.2699999999999999E-2</v>
      </c>
    </row>
    <row r="27" spans="1:26" x14ac:dyDescent="0.25">
      <c r="A27" s="33" t="str">
        <f>A26</f>
        <v>Construção e Manutenção de Estações e Redes de Distribuição de Energia Elétrica</v>
      </c>
      <c r="B27" s="36" t="s">
        <v>170</v>
      </c>
      <c r="C27" s="33" t="str">
        <f t="shared" si="0"/>
        <v>Construção e Manutenção de Estações e Redes de Distribuição de Energia Elétrica-L</v>
      </c>
      <c r="D27" s="33"/>
      <c r="E27" s="37">
        <v>0.08</v>
      </c>
      <c r="F27" s="37">
        <v>8.3100000000000007E-2</v>
      </c>
      <c r="G27" s="37">
        <v>9.5100000000000004E-2</v>
      </c>
      <c r="I27" t="s">
        <v>177</v>
      </c>
      <c r="J27" s="480" t="str">
        <f>IF($J$20=$A$149,"","Despesas Financeiras")</f>
        <v>Despesas Financeiras</v>
      </c>
      <c r="K27" s="480"/>
      <c r="L27" s="480"/>
      <c r="M27" s="480"/>
      <c r="N27" s="480"/>
      <c r="O27" s="480"/>
      <c r="P27" s="480"/>
      <c r="Q27" s="480"/>
      <c r="R27" s="42" t="str">
        <f>IF($J20=$A$149,"","DF")</f>
        <v>DF</v>
      </c>
      <c r="S27" s="43">
        <f>Y27</f>
        <v>1.23E-2</v>
      </c>
      <c r="U27" s="481" t="s">
        <v>189</v>
      </c>
      <c r="V27" s="481"/>
      <c r="W27" s="481"/>
      <c r="X27" s="44">
        <f>VLOOKUP(CONCATENATE(J20,"-",R27),$C$5:$G$139,3,FALSE)</f>
        <v>5.8999999999999999E-3</v>
      </c>
      <c r="Y27" s="44">
        <f>VLOOKUP(CONCATENATE(J20,"-",R27),$C$5:$G$139,4,FALSE)</f>
        <v>1.23E-2</v>
      </c>
      <c r="Z27" s="44">
        <f>VLOOKUP(CONCATENATE(J20,"-",R27),$C$5:$G$139,5,FALSE)</f>
        <v>1.3899999999999999E-2</v>
      </c>
    </row>
    <row r="28" spans="1:26" x14ac:dyDescent="0.25">
      <c r="A28" s="33" t="str">
        <f>A27</f>
        <v>Construção e Manutenção de Estações e Redes de Distribuição de Energia Elétrica</v>
      </c>
      <c r="B28" s="39" t="s">
        <v>172</v>
      </c>
      <c r="C28" s="33" t="str">
        <f t="shared" si="0"/>
        <v>Construção e Manutenção de Estações e Redes de Distribuição de Energia Elétrica-BDI PAD</v>
      </c>
      <c r="D28" s="33"/>
      <c r="E28" s="37">
        <v>0.24</v>
      </c>
      <c r="F28" s="37">
        <v>0.25840000000000002</v>
      </c>
      <c r="G28" s="37">
        <v>0.27860000000000001</v>
      </c>
      <c r="I28" t="s">
        <v>177</v>
      </c>
      <c r="J28" s="480" t="str">
        <f>IF($J$20=$A$149,"Margem bruta da empresa de consultoria","Lucro")</f>
        <v>Lucro</v>
      </c>
      <c r="K28" s="480"/>
      <c r="L28" s="480"/>
      <c r="M28" s="480"/>
      <c r="N28" s="480"/>
      <c r="O28" s="480"/>
      <c r="P28" s="480"/>
      <c r="Q28" s="480"/>
      <c r="R28" s="42" t="str">
        <f>IF($J20=$A$149,"K3","L")</f>
        <v>L</v>
      </c>
      <c r="S28" s="43">
        <v>6.2E-2</v>
      </c>
      <c r="U28" s="481" t="s">
        <v>189</v>
      </c>
      <c r="V28" s="481"/>
      <c r="W28" s="481"/>
      <c r="X28" s="44">
        <f>VLOOKUP(CONCATENATE(J20,"-",R28),$C$5:$G$139,3,FALSE)</f>
        <v>6.1600000000000002E-2</v>
      </c>
      <c r="Y28" s="44">
        <f>VLOOKUP(CONCATENATE(J20,"-",R28),$C$5:$G$139,4,FALSE)</f>
        <v>7.400000000000001E-2</v>
      </c>
      <c r="Z28" s="44">
        <f>VLOOKUP(CONCATENATE(J20,"-",R28),$C$5:$G$139,5,FALSE)</f>
        <v>8.9600000000000013E-2</v>
      </c>
    </row>
    <row r="29" spans="1:26" x14ac:dyDescent="0.25">
      <c r="A29" s="33" t="s">
        <v>190</v>
      </c>
      <c r="B29" s="36" t="s">
        <v>162</v>
      </c>
      <c r="C29" s="33" t="str">
        <f t="shared" si="0"/>
        <v>Obras Portuárias, Marítimas e Fluviais-AC</v>
      </c>
      <c r="D29" s="33"/>
      <c r="E29" s="37">
        <v>0.04</v>
      </c>
      <c r="F29" s="37">
        <v>5.5199999999999999E-2</v>
      </c>
      <c r="G29" s="37">
        <v>7.85E-2</v>
      </c>
      <c r="I29" t="s">
        <v>177</v>
      </c>
      <c r="J29" s="480" t="s">
        <v>191</v>
      </c>
      <c r="K29" s="480"/>
      <c r="L29" s="480"/>
      <c r="M29" s="480"/>
      <c r="N29" s="480"/>
      <c r="O29" s="480"/>
      <c r="P29" s="480"/>
      <c r="Q29" s="480"/>
      <c r="R29" s="42" t="s">
        <v>192</v>
      </c>
      <c r="S29" s="43">
        <v>3.6499999999999998E-2</v>
      </c>
      <c r="T29" s="63">
        <f>SUM(S24:S29)</f>
        <v>0.17150000000000001</v>
      </c>
      <c r="U29" s="481" t="s">
        <v>189</v>
      </c>
      <c r="V29" s="481"/>
      <c r="W29" s="481"/>
      <c r="X29" s="44">
        <v>3.6499999999999998E-2</v>
      </c>
      <c r="Y29" s="44">
        <v>3.6499999999999998E-2</v>
      </c>
      <c r="Z29" s="44">
        <v>3.6499999999999998E-2</v>
      </c>
    </row>
    <row r="30" spans="1:26" x14ac:dyDescent="0.25">
      <c r="A30" s="33" t="str">
        <f>A29</f>
        <v>Obras Portuárias, Marítimas e Fluviais</v>
      </c>
      <c r="B30" s="36" t="s">
        <v>164</v>
      </c>
      <c r="C30" s="33" t="str">
        <f t="shared" si="0"/>
        <v>Obras Portuárias, Marítimas e Fluviais-SG</v>
      </c>
      <c r="D30" s="33"/>
      <c r="E30" s="37">
        <v>8.1000000000000013E-3</v>
      </c>
      <c r="F30" s="37">
        <v>1.2199999999999999E-2</v>
      </c>
      <c r="G30" s="37">
        <v>1.9900000000000001E-2</v>
      </c>
      <c r="I30" t="s">
        <v>177</v>
      </c>
      <c r="J30" s="480" t="s">
        <v>193</v>
      </c>
      <c r="K30" s="480"/>
      <c r="L30" s="480"/>
      <c r="M30" s="480"/>
      <c r="N30" s="480"/>
      <c r="O30" s="480"/>
      <c r="P30" s="480"/>
      <c r="Q30" s="480"/>
      <c r="R30" s="42" t="s">
        <v>194</v>
      </c>
      <c r="S30" s="44">
        <f ca="1">IF(AND($J20&lt;&gt;$A$148,COUNTA(OFFSET(S23,1,0,6))&gt;0),$R$14*$R$13,0)</f>
        <v>1.6E-2</v>
      </c>
      <c r="T30" s="63">
        <f ca="1">T29+S30</f>
        <v>0.1875</v>
      </c>
      <c r="U30" s="481" t="s">
        <v>189</v>
      </c>
      <c r="V30" s="481"/>
      <c r="W30" s="481"/>
      <c r="X30" s="44">
        <v>0</v>
      </c>
      <c r="Y30" s="44">
        <v>2.5000000000000001E-2</v>
      </c>
      <c r="Z30" s="44">
        <v>0.05</v>
      </c>
    </row>
    <row r="31" spans="1:26" x14ac:dyDescent="0.25">
      <c r="A31" s="33" t="str">
        <f>A30</f>
        <v>Obras Portuárias, Marítimas e Fluviais</v>
      </c>
      <c r="B31" s="36" t="s">
        <v>165</v>
      </c>
      <c r="C31" s="33" t="str">
        <f t="shared" si="0"/>
        <v>Obras Portuárias, Marítimas e Fluviais-R</v>
      </c>
      <c r="D31" s="33"/>
      <c r="E31" s="37">
        <v>1.46E-2</v>
      </c>
      <c r="F31" s="37">
        <v>2.3199999999999998E-2</v>
      </c>
      <c r="G31" s="37">
        <v>3.1600000000000003E-2</v>
      </c>
      <c r="I31" t="s">
        <v>177</v>
      </c>
      <c r="J31" s="480" t="s">
        <v>195</v>
      </c>
      <c r="K31" s="480"/>
      <c r="L31" s="480"/>
      <c r="M31" s="480"/>
      <c r="N31" s="480"/>
      <c r="O31" s="480"/>
      <c r="P31" s="480"/>
      <c r="Q31" s="480"/>
      <c r="R31" s="42" t="s">
        <v>196</v>
      </c>
      <c r="S31" s="44">
        <v>4.4999999999999998E-2</v>
      </c>
      <c r="T31" s="63">
        <f ca="1">T30+S31</f>
        <v>0.23249999999999998</v>
      </c>
      <c r="U31" s="481" t="s">
        <v>189</v>
      </c>
      <c r="V31" s="481"/>
      <c r="W31" s="481"/>
      <c r="X31" s="45">
        <v>0</v>
      </c>
      <c r="Y31" s="45">
        <v>4.4999999999999998E-2</v>
      </c>
      <c r="Z31" s="45">
        <v>4.4999999999999998E-2</v>
      </c>
    </row>
    <row r="32" spans="1:26" ht="28.5" x14ac:dyDescent="0.25">
      <c r="A32" s="33" t="str">
        <f>A31</f>
        <v>Obras Portuárias, Marítimas e Fluviais</v>
      </c>
      <c r="B32" s="36" t="s">
        <v>169</v>
      </c>
      <c r="C32" s="33" t="str">
        <f t="shared" si="0"/>
        <v>Obras Portuárias, Marítimas e Fluviais-DF</v>
      </c>
      <c r="D32" s="33"/>
      <c r="E32" s="37">
        <v>9.3999999999999986E-3</v>
      </c>
      <c r="F32" s="37">
        <v>1.0200000000000001E-2</v>
      </c>
      <c r="G32" s="37">
        <v>1.3300000000000001E-2</v>
      </c>
      <c r="I32" t="s">
        <v>177</v>
      </c>
      <c r="J32" s="480" t="s">
        <v>1135</v>
      </c>
      <c r="K32" s="480"/>
      <c r="L32" s="480"/>
      <c r="M32" s="480"/>
      <c r="N32" s="480"/>
      <c r="O32" s="480"/>
      <c r="P32" s="480"/>
      <c r="Q32" s="480"/>
      <c r="R32" s="46" t="s">
        <v>172</v>
      </c>
      <c r="S32" s="44">
        <f ca="1">IF($J20=$A$148,0,ROUND((((1+S24+S25+S26)*(1+S27)*(1+S28)/(1-(S29+S30)))-1),4))</f>
        <v>0.20349999999999999</v>
      </c>
      <c r="U32" s="475" t="str">
        <f ca="1">IF(OR($J$20=$A$149,$J$20=$A$148,AND(S32&gt;=X32,S32&lt;=Z32)),"OK","FORA DO INTERVALO")</f>
        <v>OK</v>
      </c>
      <c r="V32" s="475"/>
      <c r="W32" s="475"/>
      <c r="X32" s="44">
        <f>IF($J20=$A$148,0,VLOOKUP(CONCATENATE($J20,"-",$R32),$C$5:$G$139,3,FALSE))</f>
        <v>0.2034</v>
      </c>
      <c r="Y32" s="44">
        <f>IF($J20=$A$148,0,VLOOKUP(CONCATENATE($J20,"-",$R32),$C$5:$G$139,4,FALSE))</f>
        <v>0.22120000000000001</v>
      </c>
      <c r="Z32" s="44">
        <f>IF($J20=$A$148,0,VLOOKUP(CONCATENATE($J20,"-",$R32),$C$5:$G$139,5,FALSE))</f>
        <v>0.25</v>
      </c>
    </row>
    <row r="33" spans="1:19" ht="28.5" x14ac:dyDescent="0.25">
      <c r="A33" s="33" t="str">
        <f>A32</f>
        <v>Obras Portuárias, Marítimas e Fluviais</v>
      </c>
      <c r="B33" s="36" t="s">
        <v>170</v>
      </c>
      <c r="C33" s="33" t="str">
        <f t="shared" si="0"/>
        <v>Obras Portuárias, Marítimas e Fluviais-L</v>
      </c>
      <c r="D33" s="33"/>
      <c r="E33" s="37">
        <v>7.1399999999999991E-2</v>
      </c>
      <c r="F33" s="37">
        <v>8.4000000000000005E-2</v>
      </c>
      <c r="G33" s="37">
        <v>0.1043</v>
      </c>
      <c r="I33" t="s">
        <v>177</v>
      </c>
      <c r="J33" s="483" t="s">
        <v>1136</v>
      </c>
      <c r="K33" s="483"/>
      <c r="L33" s="483"/>
      <c r="M33" s="483"/>
      <c r="N33" s="483"/>
      <c r="O33" s="483"/>
      <c r="P33" s="483"/>
      <c r="Q33" s="483"/>
      <c r="R33" s="47" t="s">
        <v>197</v>
      </c>
      <c r="S33" s="48">
        <f ca="1">IF($J20=$A$148,0,ROUND((((1+S24+S25+S26)*(1+S27)*(1+S28)/(1-(S29+S30+S31)))-1),4))</f>
        <v>0.26350000000000001</v>
      </c>
    </row>
    <row r="34" spans="1:19" x14ac:dyDescent="0.25">
      <c r="A34" s="33" t="str">
        <f>A33</f>
        <v>Obras Portuárias, Marítimas e Fluviais</v>
      </c>
      <c r="B34" s="39" t="s">
        <v>172</v>
      </c>
      <c r="C34" s="33" t="str">
        <f t="shared" si="0"/>
        <v>Obras Portuárias, Marítimas e Fluviais-BDI PAD</v>
      </c>
      <c r="D34" s="33"/>
      <c r="E34" s="37">
        <v>0.22800000000000001</v>
      </c>
      <c r="F34" s="37">
        <v>0.27479999999999999</v>
      </c>
      <c r="G34" s="37">
        <v>0.3095</v>
      </c>
      <c r="I34" t="s">
        <v>177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15.75" x14ac:dyDescent="0.25">
      <c r="A35" s="33" t="s">
        <v>198</v>
      </c>
      <c r="B35" s="36" t="s">
        <v>162</v>
      </c>
      <c r="C35" s="33" t="str">
        <f t="shared" si="0"/>
        <v>Fornecimento de Materiais e Equipamentos (aquisição indireta - em conjunto com licitação de obras)-AC</v>
      </c>
      <c r="D35" s="33"/>
      <c r="E35" s="37">
        <v>1.4999999999999999E-2</v>
      </c>
      <c r="F35" s="37">
        <v>3.4500000000000003E-2</v>
      </c>
      <c r="G35" s="37">
        <v>4.4900000000000002E-2</v>
      </c>
      <c r="I35" t="s">
        <v>177</v>
      </c>
      <c r="J35" s="49" t="str">
        <f ca="1">IF(U32&lt;&gt;"ok","X","")</f>
        <v/>
      </c>
      <c r="K35" s="484" t="str">
        <f ca="1">IF(U32&lt;&gt;"ok","Anexo: Relatório Técnico Circunstanciado justificando a adoção do percentual de cada parcela do BDI.","")</f>
        <v/>
      </c>
      <c r="L35" s="484"/>
      <c r="M35" s="484"/>
      <c r="N35" s="484"/>
      <c r="O35" s="484"/>
      <c r="P35" s="484"/>
      <c r="Q35" s="484"/>
      <c r="R35" s="484"/>
      <c r="S35" s="484"/>
    </row>
    <row r="36" spans="1:19" x14ac:dyDescent="0.25">
      <c r="A36" s="33" t="str">
        <f>A35</f>
        <v>Fornecimento de Materiais e Equipamentos (aquisição indireta - em conjunto com licitação de obras)</v>
      </c>
      <c r="B36" s="36" t="s">
        <v>164</v>
      </c>
      <c r="C36" s="33" t="str">
        <f t="shared" si="0"/>
        <v>Fornecimento de Materiais e Equipamentos (aquisição indireta - em conjunto com licitação de obras)-SG</v>
      </c>
      <c r="D36" s="33"/>
      <c r="E36" s="37">
        <v>3.0000000000000001E-3</v>
      </c>
      <c r="F36" s="37">
        <v>4.7999999999999996E-3</v>
      </c>
      <c r="G36" s="37">
        <v>8.199999999999999E-3</v>
      </c>
      <c r="I36" t="s">
        <v>177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25">
      <c r="A37" s="33" t="str">
        <f>A36</f>
        <v>Fornecimento de Materiais e Equipamentos (aquisição indireta - em conjunto com licitação de obras)</v>
      </c>
      <c r="B37" s="36" t="s">
        <v>165</v>
      </c>
      <c r="C37" s="33" t="str">
        <f t="shared" si="0"/>
        <v>Fornecimento de Materiais e Equipamentos (aquisição indireta - em conjunto com licitação de obras)-R</v>
      </c>
      <c r="D37" s="33"/>
      <c r="E37" s="37">
        <v>5.6000000000000008E-3</v>
      </c>
      <c r="F37" s="37">
        <v>8.5000000000000006E-3</v>
      </c>
      <c r="G37" s="37">
        <v>8.8999999999999999E-3</v>
      </c>
      <c r="I37" t="s">
        <v>177</v>
      </c>
      <c r="J37" s="485" t="s">
        <v>199</v>
      </c>
      <c r="K37" s="485"/>
      <c r="L37" s="485"/>
      <c r="M37" s="485"/>
      <c r="N37" s="485"/>
      <c r="O37" s="485"/>
      <c r="P37" s="485"/>
      <c r="Q37" s="485"/>
      <c r="R37" s="485"/>
      <c r="S37" s="485"/>
    </row>
    <row r="38" spans="1:19" ht="15.75" x14ac:dyDescent="0.25">
      <c r="A38" s="33" t="str">
        <f>A37</f>
        <v>Fornecimento de Materiais e Equipamentos (aquisição indireta - em conjunto com licitação de obras)</v>
      </c>
      <c r="B38" s="36" t="s">
        <v>169</v>
      </c>
      <c r="C38" s="33" t="str">
        <f t="shared" si="0"/>
        <v>Fornecimento de Materiais e Equipamentos (aquisição indireta - em conjunto com licitação de obras)-DF</v>
      </c>
      <c r="D38" s="33"/>
      <c r="E38" s="37">
        <v>8.5000000000000006E-3</v>
      </c>
      <c r="F38" s="37">
        <v>8.5000000000000006E-3</v>
      </c>
      <c r="G38" s="37">
        <v>1.11E-2</v>
      </c>
      <c r="I38" t="s">
        <v>177</v>
      </c>
      <c r="J38" s="50"/>
      <c r="K38" s="50"/>
      <c r="L38" s="50"/>
      <c r="M38" s="486" t="s">
        <v>200</v>
      </c>
      <c r="N38" s="487" t="str">
        <f>IF($J20=$A$149,"(1+K1+K2)*(1+K3)","(1+AC + S + R + G)*(1 + DF)*(1+L)")</f>
        <v>(1+AC + S + R + G)*(1 + DF)*(1+L)</v>
      </c>
      <c r="O38" s="487"/>
      <c r="P38" s="487"/>
      <c r="Q38" s="488" t="s">
        <v>201</v>
      </c>
      <c r="R38" s="50"/>
      <c r="S38" s="50"/>
    </row>
    <row r="39" spans="1:19" ht="15.75" x14ac:dyDescent="0.25">
      <c r="A39" s="33" t="str">
        <f>A38</f>
        <v>Fornecimento de Materiais e Equipamentos (aquisição indireta - em conjunto com licitação de obras)</v>
      </c>
      <c r="B39" s="36" t="s">
        <v>170</v>
      </c>
      <c r="C39" s="33" t="str">
        <f t="shared" si="0"/>
        <v>Fornecimento de Materiais e Equipamentos (aquisição indireta - em conjunto com licitação de obras)-L</v>
      </c>
      <c r="D39" s="33"/>
      <c r="E39" s="37">
        <v>3.5000000000000003E-2</v>
      </c>
      <c r="F39" s="37">
        <v>5.1100000000000007E-2</v>
      </c>
      <c r="G39" s="37">
        <v>6.2199999999999998E-2</v>
      </c>
      <c r="I39" t="s">
        <v>177</v>
      </c>
      <c r="J39" s="50"/>
      <c r="K39" s="50"/>
      <c r="L39" s="50"/>
      <c r="M39" s="486"/>
      <c r="N39" s="489" t="s">
        <v>202</v>
      </c>
      <c r="O39" s="489"/>
      <c r="P39" s="489"/>
      <c r="Q39" s="488"/>
      <c r="R39" s="50"/>
      <c r="S39" s="50"/>
    </row>
    <row r="40" spans="1:19" x14ac:dyDescent="0.25">
      <c r="A40" s="33" t="str">
        <f>A39</f>
        <v>Fornecimento de Materiais e Equipamentos (aquisição indireta - em conjunto com licitação de obras)</v>
      </c>
      <c r="B40" s="39" t="s">
        <v>172</v>
      </c>
      <c r="C40" s="33" t="str">
        <f t="shared" si="0"/>
        <v>Fornecimento de Materiais e Equipamentos (aquisição indireta - em conjunto com licitação de obras)-BDI PAD</v>
      </c>
      <c r="D40" s="33"/>
      <c r="E40" s="37">
        <v>0.111</v>
      </c>
      <c r="F40" s="37">
        <v>0.14019999999999999</v>
      </c>
      <c r="G40" s="37">
        <v>0.16800000000000001</v>
      </c>
      <c r="I40" t="s">
        <v>177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23.25" customHeight="1" x14ac:dyDescent="0.25">
      <c r="A41" s="33" t="s">
        <v>203</v>
      </c>
      <c r="B41" s="39" t="s">
        <v>162</v>
      </c>
      <c r="C41" s="33" t="str">
        <f t="shared" si="0"/>
        <v>Fornecimento de Materiais e Equipamentos (aquisição direta)-AC</v>
      </c>
      <c r="D41" s="33"/>
      <c r="E41" s="37" t="s">
        <v>189</v>
      </c>
      <c r="F41" s="37" t="s">
        <v>189</v>
      </c>
      <c r="G41" s="37" t="s">
        <v>189</v>
      </c>
      <c r="I41" t="s">
        <v>177</v>
      </c>
      <c r="J41" s="482" t="str">
        <f>CONCATENATE("Declaro para os devidos fins que, conforme legislação tributária municipal, a base de cálculo deste tipo de obra corresponde à ",$R$13*100,"%, com a respectiva alíquota de ",$R$14*100,"%.")</f>
        <v>Declaro para os devidos fins que, conforme legislação tributária municipal, a base de cálculo deste tipo de obra corresponde à 40%, com a respectiva alíquota de 4%.</v>
      </c>
      <c r="K41" s="482"/>
      <c r="L41" s="482"/>
      <c r="M41" s="482"/>
      <c r="N41" s="482"/>
      <c r="O41" s="482"/>
      <c r="P41" s="482"/>
      <c r="Q41" s="482"/>
      <c r="R41" s="482"/>
      <c r="S41" s="482"/>
    </row>
    <row r="42" spans="1:19" x14ac:dyDescent="0.25">
      <c r="A42" s="33" t="s">
        <v>203</v>
      </c>
      <c r="B42" s="39" t="s">
        <v>164</v>
      </c>
      <c r="C42" s="33" t="str">
        <f t="shared" si="0"/>
        <v>Fornecimento de Materiais e Equipamentos (aquisição direta)-SG</v>
      </c>
      <c r="D42" s="33"/>
      <c r="E42" s="37" t="s">
        <v>189</v>
      </c>
      <c r="F42" s="37" t="s">
        <v>189</v>
      </c>
      <c r="G42" s="37" t="s">
        <v>189</v>
      </c>
      <c r="I42" t="s">
        <v>177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16.5" customHeight="1" x14ac:dyDescent="0.25">
      <c r="A43" s="33" t="s">
        <v>203</v>
      </c>
      <c r="B43" s="39" t="s">
        <v>165</v>
      </c>
      <c r="C43" s="33" t="str">
        <f t="shared" si="0"/>
        <v>Fornecimento de Materiais e Equipamentos (aquisição direta)-R</v>
      </c>
      <c r="D43" s="33"/>
      <c r="E43" s="37" t="s">
        <v>189</v>
      </c>
      <c r="F43" s="37" t="s">
        <v>189</v>
      </c>
      <c r="G43" s="37" t="s">
        <v>189</v>
      </c>
      <c r="I43" t="s">
        <v>177</v>
      </c>
      <c r="J43" s="482"/>
      <c r="K43" s="482"/>
      <c r="L43" s="482"/>
      <c r="M43" s="482"/>
      <c r="N43" s="482"/>
      <c r="O43" s="482"/>
      <c r="P43" s="482"/>
      <c r="Q43" s="482"/>
      <c r="R43" s="482"/>
      <c r="S43" s="482"/>
    </row>
    <row r="44" spans="1:19" x14ac:dyDescent="0.25">
      <c r="A44" s="33" t="s">
        <v>203</v>
      </c>
      <c r="B44" s="39" t="s">
        <v>169</v>
      </c>
      <c r="C44" s="33" t="str">
        <f t="shared" si="0"/>
        <v>Fornecimento de Materiais e Equipamentos (aquisição direta)-DF</v>
      </c>
      <c r="D44" s="33"/>
      <c r="E44" s="37" t="s">
        <v>189</v>
      </c>
      <c r="F44" s="37" t="s">
        <v>189</v>
      </c>
      <c r="G44" s="37" t="s">
        <v>189</v>
      </c>
      <c r="I44" t="s">
        <v>177</v>
      </c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25">
      <c r="A45" s="33" t="s">
        <v>203</v>
      </c>
      <c r="B45" s="39" t="s">
        <v>170</v>
      </c>
      <c r="C45" s="33" t="str">
        <f t="shared" si="0"/>
        <v>Fornecimento de Materiais e Equipamentos (aquisição direta)-L</v>
      </c>
      <c r="D45" s="33"/>
      <c r="E45" s="37" t="s">
        <v>189</v>
      </c>
      <c r="F45" s="37" t="s">
        <v>189</v>
      </c>
      <c r="G45" s="37" t="s">
        <v>189</v>
      </c>
      <c r="I45" t="s">
        <v>177</v>
      </c>
      <c r="J45" s="33" t="s">
        <v>204</v>
      </c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25">
      <c r="A46" s="33" t="s">
        <v>203</v>
      </c>
      <c r="B46" s="39" t="s">
        <v>172</v>
      </c>
      <c r="C46" s="33" t="str">
        <f t="shared" si="0"/>
        <v>Fornecimento de Materiais e Equipamentos (aquisição direta)-BDI PAD</v>
      </c>
      <c r="D46" s="33"/>
      <c r="E46" s="37" t="s">
        <v>189</v>
      </c>
      <c r="F46" s="37" t="s">
        <v>189</v>
      </c>
      <c r="G46" s="37" t="s">
        <v>189</v>
      </c>
      <c r="I46" t="s">
        <v>177</v>
      </c>
      <c r="J46" s="491"/>
      <c r="K46" s="491"/>
      <c r="L46" s="491"/>
      <c r="M46" s="491"/>
      <c r="N46" s="491"/>
      <c r="O46" s="491"/>
      <c r="P46" s="491"/>
      <c r="Q46" s="491"/>
      <c r="R46" s="491"/>
      <c r="S46" s="491"/>
    </row>
    <row r="47" spans="1:19" x14ac:dyDescent="0.25">
      <c r="A47" s="33" t="s">
        <v>205</v>
      </c>
      <c r="B47" s="36" t="s">
        <v>206</v>
      </c>
      <c r="C47" s="33" t="str">
        <f t="shared" si="0"/>
        <v>Estudos e Projetos, Planos e Gerenciamento e outros correlatos-K1</v>
      </c>
      <c r="D47" s="33"/>
      <c r="E47" s="37" t="s">
        <v>189</v>
      </c>
      <c r="F47" s="37" t="s">
        <v>189</v>
      </c>
      <c r="G47" s="37" t="s">
        <v>189</v>
      </c>
      <c r="I47" t="s">
        <v>177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25">
      <c r="A48" s="33" t="str">
        <f>A47</f>
        <v>Estudos e Projetos, Planos e Gerenciamento e outros correlatos</v>
      </c>
      <c r="B48" s="36" t="s">
        <v>207</v>
      </c>
      <c r="C48" s="33" t="str">
        <f t="shared" si="0"/>
        <v>Estudos e Projetos, Planos e Gerenciamento e outros correlatos-K2</v>
      </c>
      <c r="D48" s="33"/>
      <c r="E48" s="37" t="s">
        <v>189</v>
      </c>
      <c r="F48" s="37">
        <v>0.2</v>
      </c>
      <c r="G48" s="37" t="s">
        <v>189</v>
      </c>
      <c r="I48" t="s">
        <v>177</v>
      </c>
      <c r="J48" s="492" t="s">
        <v>957</v>
      </c>
      <c r="K48" s="492"/>
      <c r="L48" s="492"/>
      <c r="M48" s="492"/>
      <c r="N48" s="33"/>
      <c r="O48" s="33"/>
      <c r="P48" s="493" t="s">
        <v>958</v>
      </c>
      <c r="Q48" s="493"/>
      <c r="R48" s="493"/>
      <c r="S48" s="493"/>
    </row>
    <row r="49" spans="1:19" x14ac:dyDescent="0.25">
      <c r="A49" s="33" t="str">
        <f>A48</f>
        <v>Estudos e Projetos, Planos e Gerenciamento e outros correlatos</v>
      </c>
      <c r="B49" s="36"/>
      <c r="C49" s="33" t="str">
        <f t="shared" si="0"/>
        <v>Estudos e Projetos, Planos e Gerenciamento e outros correlatos-</v>
      </c>
      <c r="D49" s="33"/>
      <c r="E49" s="37" t="s">
        <v>189</v>
      </c>
      <c r="F49" s="37" t="s">
        <v>189</v>
      </c>
      <c r="G49" s="37" t="s">
        <v>189</v>
      </c>
      <c r="I49" t="s">
        <v>177</v>
      </c>
      <c r="J49" s="494" t="s">
        <v>208</v>
      </c>
      <c r="K49" s="494"/>
      <c r="L49" s="494"/>
      <c r="M49" s="494"/>
      <c r="N49" s="33"/>
      <c r="O49" s="52"/>
      <c r="P49" s="53" t="s">
        <v>209</v>
      </c>
      <c r="Q49" s="54"/>
      <c r="R49" s="54"/>
      <c r="S49" s="54"/>
    </row>
    <row r="50" spans="1:19" x14ac:dyDescent="0.25">
      <c r="A50" s="33" t="str">
        <f>A49</f>
        <v>Estudos e Projetos, Planos e Gerenciamento e outros correlatos</v>
      </c>
      <c r="B50" s="36"/>
      <c r="C50" s="33" t="str">
        <f t="shared" si="0"/>
        <v>Estudos e Projetos, Planos e Gerenciamento e outros correlatos-</v>
      </c>
      <c r="D50" s="33"/>
      <c r="E50" s="37" t="s">
        <v>189</v>
      </c>
      <c r="F50" s="37" t="s">
        <v>189</v>
      </c>
      <c r="G50" s="37" t="s">
        <v>189</v>
      </c>
      <c r="I50" t="s">
        <v>177</v>
      </c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25">
      <c r="A51" s="33" t="str">
        <f>A50</f>
        <v>Estudos e Projetos, Planos e Gerenciamento e outros correlatos</v>
      </c>
      <c r="B51" s="36" t="s">
        <v>210</v>
      </c>
      <c r="C51" s="33" t="str">
        <f t="shared" si="0"/>
        <v>Estudos e Projetos, Planos e Gerenciamento e outros correlatos-K3</v>
      </c>
      <c r="D51" s="33"/>
      <c r="E51" s="37" t="s">
        <v>189</v>
      </c>
      <c r="F51" s="37">
        <v>0.12</v>
      </c>
      <c r="G51" s="37" t="s">
        <v>189</v>
      </c>
      <c r="I51" t="s">
        <v>177</v>
      </c>
      <c r="J51" s="495"/>
      <c r="K51" s="495"/>
      <c r="L51" s="495"/>
      <c r="M51" s="495"/>
      <c r="N51" s="55"/>
      <c r="O51" s="33"/>
      <c r="P51" s="33"/>
      <c r="Q51" s="33"/>
      <c r="R51" s="33"/>
      <c r="S51" s="33"/>
    </row>
    <row r="52" spans="1:19" x14ac:dyDescent="0.25">
      <c r="A52" s="33" t="str">
        <f>A51</f>
        <v>Estudos e Projetos, Planos e Gerenciamento e outros correlatos</v>
      </c>
      <c r="B52" s="39" t="s">
        <v>172</v>
      </c>
      <c r="C52" s="33" t="str">
        <f t="shared" si="0"/>
        <v>Estudos e Projetos, Planos e Gerenciamento e outros correlatos-BDI PAD</v>
      </c>
      <c r="D52" s="33"/>
      <c r="E52" s="37" t="s">
        <v>189</v>
      </c>
      <c r="F52" s="37" t="s">
        <v>189</v>
      </c>
      <c r="G52" s="37" t="s">
        <v>189</v>
      </c>
      <c r="I52" t="s">
        <v>177</v>
      </c>
      <c r="J52" s="490" t="s">
        <v>211</v>
      </c>
      <c r="K52" s="490"/>
      <c r="L52" s="490"/>
      <c r="M52" s="490"/>
      <c r="N52" s="33"/>
      <c r="O52" s="33"/>
      <c r="P52" s="33"/>
      <c r="Q52" s="33"/>
      <c r="R52" s="33"/>
      <c r="S52" s="33"/>
    </row>
    <row r="53" spans="1:19" x14ac:dyDescent="0.25">
      <c r="A53" s="33"/>
      <c r="B53" s="39"/>
      <c r="C53" s="33"/>
      <c r="D53" s="33"/>
      <c r="E53" s="37"/>
      <c r="F53" s="37"/>
      <c r="G53" s="37"/>
      <c r="I53" t="s">
        <v>177</v>
      </c>
      <c r="J53" s="56" t="s">
        <v>212</v>
      </c>
      <c r="K53" s="57"/>
      <c r="L53" s="58"/>
      <c r="M53" s="58"/>
      <c r="N53" s="55"/>
      <c r="O53" s="33"/>
      <c r="P53" s="33"/>
      <c r="Q53" s="33"/>
      <c r="R53" s="33"/>
      <c r="S53" s="33"/>
    </row>
    <row r="54" spans="1:19" x14ac:dyDescent="0.25">
      <c r="I54" t="s">
        <v>177</v>
      </c>
      <c r="J54" s="56" t="s">
        <v>213</v>
      </c>
      <c r="K54" s="57"/>
      <c r="L54" s="58"/>
      <c r="M54" s="58"/>
      <c r="N54" s="55"/>
      <c r="O54" s="33"/>
      <c r="P54" s="33"/>
      <c r="Q54" s="33"/>
      <c r="R54" s="33"/>
      <c r="S54" s="33"/>
    </row>
    <row r="55" spans="1:19" x14ac:dyDescent="0.25">
      <c r="I55" t="s">
        <v>177</v>
      </c>
      <c r="J55" s="56" t="s">
        <v>214</v>
      </c>
      <c r="K55" s="57"/>
      <c r="L55" s="58"/>
      <c r="M55" s="58"/>
      <c r="N55" s="55"/>
      <c r="O55" s="33"/>
      <c r="P55" s="33"/>
      <c r="Q55" s="33"/>
      <c r="R55" s="33"/>
      <c r="S55" s="33"/>
    </row>
    <row r="56" spans="1:19" x14ac:dyDescent="0.25">
      <c r="I56" t="s">
        <v>177</v>
      </c>
      <c r="J56" s="56"/>
      <c r="K56" s="59"/>
      <c r="L56" s="58"/>
      <c r="M56" s="58"/>
      <c r="N56" s="55"/>
      <c r="O56" s="33"/>
      <c r="P56" s="33"/>
      <c r="Q56" s="33"/>
      <c r="R56" s="33"/>
      <c r="S56" s="33"/>
    </row>
  </sheetData>
  <sheetProtection password="CB05" sheet="1" objects="1" scenarios="1"/>
  <mergeCells count="58">
    <mergeCell ref="J52:M52"/>
    <mergeCell ref="J43:S43"/>
    <mergeCell ref="J46:S46"/>
    <mergeCell ref="J48:M48"/>
    <mergeCell ref="P48:S48"/>
    <mergeCell ref="J49:M49"/>
    <mergeCell ref="J51:M51"/>
    <mergeCell ref="J29:Q29"/>
    <mergeCell ref="U29:W29"/>
    <mergeCell ref="J30:Q30"/>
    <mergeCell ref="U30:W30"/>
    <mergeCell ref="J41:S41"/>
    <mergeCell ref="J31:Q31"/>
    <mergeCell ref="U31:W31"/>
    <mergeCell ref="J32:Q32"/>
    <mergeCell ref="U32:W32"/>
    <mergeCell ref="J33:Q33"/>
    <mergeCell ref="K35:S35"/>
    <mergeCell ref="J37:S37"/>
    <mergeCell ref="M38:M39"/>
    <mergeCell ref="N38:P38"/>
    <mergeCell ref="Q38:Q39"/>
    <mergeCell ref="N39:P39"/>
    <mergeCell ref="J26:Q26"/>
    <mergeCell ref="U26:W26"/>
    <mergeCell ref="J27:Q27"/>
    <mergeCell ref="U27:W27"/>
    <mergeCell ref="J28:Q28"/>
    <mergeCell ref="U28:W28"/>
    <mergeCell ref="Z22:Z23"/>
    <mergeCell ref="J24:Q24"/>
    <mergeCell ref="U24:W24"/>
    <mergeCell ref="J25:Q25"/>
    <mergeCell ref="U25:W25"/>
    <mergeCell ref="J14:Q14"/>
    <mergeCell ref="R14:S14"/>
    <mergeCell ref="U22:W23"/>
    <mergeCell ref="X22:X23"/>
    <mergeCell ref="Y22:Y23"/>
    <mergeCell ref="J17:S17"/>
    <mergeCell ref="J19:S19"/>
    <mergeCell ref="J20:S20"/>
    <mergeCell ref="J22:Q23"/>
    <mergeCell ref="R22:R23"/>
    <mergeCell ref="S22:S23"/>
    <mergeCell ref="R4:S4"/>
    <mergeCell ref="R5:S5"/>
    <mergeCell ref="J7:K7"/>
    <mergeCell ref="L7:M7"/>
    <mergeCell ref="N7:S7"/>
    <mergeCell ref="J8:K8"/>
    <mergeCell ref="L8:M8"/>
    <mergeCell ref="N8:S8"/>
    <mergeCell ref="I9:I13"/>
    <mergeCell ref="J10:S10"/>
    <mergeCell ref="J11:S11"/>
    <mergeCell ref="J13:Q13"/>
    <mergeCell ref="R13:S13"/>
  </mergeCells>
  <conditionalFormatting sqref="J33:S33">
    <cfRule type="expression" dxfId="3" priority="1" stopIfTrue="1">
      <formula>DESONERACAO="não"</formula>
    </cfRule>
  </conditionalFormatting>
  <conditionalFormatting sqref="U32:W32">
    <cfRule type="expression" dxfId="2" priority="2" stopIfTrue="1">
      <formula>AND(U32&lt;&gt;"OK",U32&lt;&gt;"-",U32&lt;&gt;"")</formula>
    </cfRule>
    <cfRule type="cellIs" dxfId="1" priority="3" stopIfTrue="1" operator="equal">
      <formula>"OK"</formula>
    </cfRule>
  </conditionalFormatting>
  <conditionalFormatting sqref="S32">
    <cfRule type="expression" dxfId="0" priority="4" stopIfTrue="1">
      <formula>DESONERACAO="não"</formula>
    </cfRule>
  </conditionalFormatting>
  <dataValidations count="6">
    <dataValidation type="list" allowBlank="1" showErrorMessage="1" sqref="J20:S20">
      <formula1>BDI.TipoObra</formula1>
      <formula2>0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R13:S1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R14:S14">
      <formula1>0</formula1>
      <formula2>0</formula2>
    </dataValidation>
    <dataValidation operator="greaterThanOrEqual" allowBlank="1" showErrorMessage="1" errorTitle="Erro de valores" error="Digite um valor igual a 0% ou 2%." sqref="S31">
      <formula1>0</formula1>
      <formula2>0</formula2>
    </dataValidation>
    <dataValidation type="decimal" allowBlank="1" showErrorMessage="1" errorTitle="Erro de valores" error="Digite um valor maior do que 0." sqref="S30">
      <formula1>0</formula1>
      <formula2>1</formula2>
    </dataValidation>
    <dataValidation type="decimal" allowBlank="1" showErrorMessage="1" errorTitle="Erro de valores" error="Digite um valor entre 0% e 100%" sqref="S24:S29">
      <formula1>0</formula1>
      <formula2>1</formula2>
    </dataValidation>
  </dataValidations>
  <pageMargins left="1.1023622047244095" right="0.51181102362204722" top="0.59055118110236227" bottom="0.59055118110236227" header="0.31496062992125984" footer="0.31496062992125984"/>
  <pageSetup paperSize="9" scale="85" orientation="portrait" horizontalDpi="4294967293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="115" zoomScaleNormal="115" workbookViewId="0">
      <selection activeCell="A19" sqref="A19"/>
    </sheetView>
  </sheetViews>
  <sheetFormatPr defaultRowHeight="15" x14ac:dyDescent="0.25"/>
  <cols>
    <col min="1" max="1" width="76.7109375" customWidth="1"/>
    <col min="2" max="2" width="10.42578125" customWidth="1"/>
    <col min="3" max="3" width="18.85546875" customWidth="1"/>
    <col min="4" max="4" width="22.140625" customWidth="1"/>
    <col min="6" max="6" width="32.28515625" customWidth="1"/>
    <col min="9" max="9" width="21.85546875" customWidth="1"/>
  </cols>
  <sheetData>
    <row r="1" spans="1:10" ht="45.75" customHeight="1" x14ac:dyDescent="0.25">
      <c r="A1" s="496"/>
      <c r="B1" s="496"/>
      <c r="C1" s="496"/>
      <c r="D1" s="496"/>
    </row>
    <row r="2" spans="1:10" ht="9.75" customHeight="1" x14ac:dyDescent="0.25">
      <c r="A2" s="497" t="s">
        <v>956</v>
      </c>
      <c r="B2" s="498"/>
      <c r="C2" s="498"/>
      <c r="D2" s="498"/>
    </row>
    <row r="3" spans="1:10" ht="8.25" customHeight="1" x14ac:dyDescent="0.25"/>
    <row r="4" spans="1:10" x14ac:dyDescent="0.25">
      <c r="A4" t="str">
        <f>Orçamento!A4</f>
        <v>OBRA : UNIFACEF - CONSTRUÇÃO DE AMBULATÓRIO ESCOLA E OUTROS - FRANCA - SP</v>
      </c>
    </row>
    <row r="5" spans="1:10" x14ac:dyDescent="0.25">
      <c r="A5" t="str">
        <f>Orçamento!A5</f>
        <v>PROPRIETÁRIO: CENTRO UNIVERSITÁRIO MUNICIPAL DE FRANCA</v>
      </c>
    </row>
    <row r="6" spans="1:10" x14ac:dyDescent="0.25">
      <c r="A6" t="str">
        <f>Orçamento!A6</f>
        <v>ENDERÇO :     RUA VICENTE GRAMANI ESQUINA COM A RUA PROF.ª AMÁLIA PIMENTEL</v>
      </c>
    </row>
    <row r="7" spans="1:10" x14ac:dyDescent="0.25">
      <c r="A7" t="str">
        <f>Orçamento!A7</f>
        <v>DATA: 30/10/2023</v>
      </c>
    </row>
    <row r="8" spans="1:10" ht="10.5" customHeight="1" x14ac:dyDescent="0.25"/>
    <row r="9" spans="1:10" x14ac:dyDescent="0.25">
      <c r="A9" s="88" t="s">
        <v>215</v>
      </c>
      <c r="B9" s="87" t="s">
        <v>216</v>
      </c>
      <c r="C9" s="87" t="s">
        <v>217</v>
      </c>
      <c r="D9" s="87" t="s">
        <v>218</v>
      </c>
      <c r="F9" s="62"/>
    </row>
    <row r="10" spans="1:10" x14ac:dyDescent="0.25">
      <c r="A10" s="79" t="str">
        <f>Orçamento!A16</f>
        <v>01.00.00 - SERVIÇOS PRELIMINARES - SUBTOTAL</v>
      </c>
      <c r="B10" s="83">
        <f>C10/C32</f>
        <v>1.1107171382758354E-4</v>
      </c>
      <c r="C10" s="64">
        <f>Orçamento!S16</f>
        <v>1055.5419999999999</v>
      </c>
      <c r="D10" s="64">
        <f ca="1">C10*BDI!S$33+C10</f>
        <v>1333.6773169999999</v>
      </c>
      <c r="F10" s="62"/>
      <c r="J10" s="63"/>
    </row>
    <row r="11" spans="1:10" x14ac:dyDescent="0.25">
      <c r="A11" s="80" t="str">
        <f>Orçamento!A22</f>
        <v>02.00.00 - CANTEIRO DE OBRAS- SUBTOTAL</v>
      </c>
      <c r="B11" s="83">
        <f>C11/C32</f>
        <v>3.3403626604065219E-3</v>
      </c>
      <c r="C11" s="64">
        <f>Orçamento!S22</f>
        <v>31744.293500000003</v>
      </c>
      <c r="D11" s="64">
        <f ca="1">C11*BDI!S$33+C11</f>
        <v>40108.914837250006</v>
      </c>
      <c r="F11" s="62"/>
      <c r="J11" s="63"/>
    </row>
    <row r="12" spans="1:10" x14ac:dyDescent="0.25">
      <c r="A12" s="80" t="str">
        <f>Orçamento!A28</f>
        <v>03.00.00 - MOVIMENTO DE TERRA</v>
      </c>
      <c r="B12" s="83">
        <f>C12/C32</f>
        <v>9.5028697154958596E-4</v>
      </c>
      <c r="C12" s="64">
        <f>Orçamento!S28</f>
        <v>9030.8124000000007</v>
      </c>
      <c r="D12" s="64">
        <f ca="1">C12*BDI!S$33+C12</f>
        <v>11410.431467400002</v>
      </c>
      <c r="F12" s="62"/>
      <c r="J12" s="63"/>
    </row>
    <row r="13" spans="1:10" x14ac:dyDescent="0.25">
      <c r="A13" s="80" t="str">
        <f>Orçamento!A64</f>
        <v>04.00.00 - FUNDAÇÕES - SUBTOTAL</v>
      </c>
      <c r="B13" s="83">
        <f>C13/C32</f>
        <v>7.920122690204881E-2</v>
      </c>
      <c r="C13" s="64">
        <f>Orçamento!S64</f>
        <v>752668.87100000004</v>
      </c>
      <c r="D13" s="64">
        <f ca="1">C13*BDI!S$33+C13</f>
        <v>950997.11850850005</v>
      </c>
      <c r="F13" s="62"/>
      <c r="J13" s="63"/>
    </row>
    <row r="14" spans="1:10" x14ac:dyDescent="0.25">
      <c r="A14" s="80" t="str">
        <f>Orçamento!A98</f>
        <v>05.00.00 - ESTRUTURA DE CONCRETO- SUBTOTAL</v>
      </c>
      <c r="B14" s="83">
        <f>C14/C32</f>
        <v>0.20239203905413447</v>
      </c>
      <c r="C14" s="64">
        <f>Orçamento!S98</f>
        <v>1923381.6632999994</v>
      </c>
      <c r="D14" s="64">
        <f ca="1">C14*BDI!S$33+C14</f>
        <v>2430192.7315795491</v>
      </c>
      <c r="F14" s="62"/>
      <c r="J14" s="63"/>
    </row>
    <row r="15" spans="1:10" x14ac:dyDescent="0.25">
      <c r="A15" s="80" t="s">
        <v>953</v>
      </c>
      <c r="B15" s="83">
        <f>C15/C32</f>
        <v>0.13354510766686251</v>
      </c>
      <c r="C15" s="64">
        <f>Orçamento!S106</f>
        <v>1269112.2264999999</v>
      </c>
      <c r="D15" s="64">
        <f ca="1">C15*BDI!S$33+C15</f>
        <v>1603523.2981827499</v>
      </c>
      <c r="F15" s="62"/>
      <c r="J15" s="63"/>
    </row>
    <row r="16" spans="1:10" x14ac:dyDescent="0.25">
      <c r="A16" s="80" t="str">
        <f>Orçamento!A118</f>
        <v>07.00.00 - ALVENARIA- SUBTOTAL</v>
      </c>
      <c r="B16" s="83">
        <f>C16/C32</f>
        <v>6.4594611588925779E-2</v>
      </c>
      <c r="C16" s="64">
        <f>Orçamento!S118</f>
        <v>613858.58880000003</v>
      </c>
      <c r="D16" s="64">
        <f ca="1">C16*BDI!S$33+C16</f>
        <v>775610.32694880001</v>
      </c>
      <c r="F16" s="62"/>
      <c r="J16" s="63"/>
    </row>
    <row r="17" spans="1:10" x14ac:dyDescent="0.25">
      <c r="A17" s="80" t="str">
        <f>Orçamento!A144</f>
        <v>08.00.00 - ESQUADRIAS - SUBTOTAL</v>
      </c>
      <c r="B17" s="83">
        <f>C17/C32</f>
        <v>6.3143710060058519E-2</v>
      </c>
      <c r="C17" s="64">
        <f>Orçamento!S144</f>
        <v>600070.31229999999</v>
      </c>
      <c r="D17" s="64">
        <f ca="1">C17*BDI!S$33+C17</f>
        <v>758188.83959105005</v>
      </c>
      <c r="F17" s="62"/>
      <c r="J17" s="63"/>
    </row>
    <row r="18" spans="1:10" x14ac:dyDescent="0.25">
      <c r="A18" s="80" t="str">
        <f>Orçamento!A149</f>
        <v>09.00.00 - PORTÕES- SUBTOTAL</v>
      </c>
      <c r="B18" s="83">
        <f>C18/C32</f>
        <v>7.6728296390130815E-4</v>
      </c>
      <c r="C18" s="64">
        <f>Orçamento!S149</f>
        <v>7291.6800000000012</v>
      </c>
      <c r="D18" s="64">
        <f ca="1">C18*BDI!S$33+C18</f>
        <v>9213.0376800000013</v>
      </c>
      <c r="F18" s="62"/>
      <c r="J18" s="63"/>
    </row>
    <row r="19" spans="1:10" x14ac:dyDescent="0.25">
      <c r="A19" s="80" t="str">
        <f>Orçamento!A157</f>
        <v>10.00.00 - COBERTURA- SUBTOTAL</v>
      </c>
      <c r="B19" s="83">
        <f>C19/C32</f>
        <v>1.9123955997055117E-2</v>
      </c>
      <c r="C19" s="64">
        <f>Orçamento!S157</f>
        <v>181739.68930000003</v>
      </c>
      <c r="D19" s="64">
        <f ca="1">C19*BDI!S$33+C19</f>
        <v>229628.09743055003</v>
      </c>
      <c r="F19" s="62"/>
      <c r="J19" s="63"/>
    </row>
    <row r="20" spans="1:10" x14ac:dyDescent="0.25">
      <c r="A20" s="80" t="str">
        <f>Orçamento!A183</f>
        <v>11.00.00 - REVESTIMENTO - SUBTOTAL</v>
      </c>
      <c r="B20" s="83">
        <f>C20/C32</f>
        <v>0.16122447560910932</v>
      </c>
      <c r="C20" s="64">
        <f>Orçamento!S183</f>
        <v>1532156.1140000001</v>
      </c>
      <c r="D20" s="64">
        <f ca="1">C20*BDI!S$33+C20</f>
        <v>1935879.2500390001</v>
      </c>
      <c r="F20" s="62"/>
      <c r="J20" s="63"/>
    </row>
    <row r="21" spans="1:10" x14ac:dyDescent="0.25">
      <c r="A21" s="80" t="str">
        <f>Orçamento!A190</f>
        <v>12.00.00 - PAVIMENTAÇÃO - SUBTOTAL</v>
      </c>
      <c r="B21" s="83">
        <f>C21/C32</f>
        <v>8.8450080085858643E-3</v>
      </c>
      <c r="C21" s="65">
        <f>Orçamento!S190</f>
        <v>84056.301300000006</v>
      </c>
      <c r="D21" s="64">
        <f ca="1">C21*BDI!S$33+C21</f>
        <v>106205.13669255</v>
      </c>
      <c r="F21" s="62"/>
      <c r="J21" s="63"/>
    </row>
    <row r="22" spans="1:10" x14ac:dyDescent="0.25">
      <c r="A22" s="80" t="str">
        <f>Orçamento!A197</f>
        <v>13.00.00 - SOLEIRAS, RODAPÉS E PEITORIS - SUBTOTAL</v>
      </c>
      <c r="B22" s="83">
        <f>C22/C32</f>
        <v>5.3371882994149335E-3</v>
      </c>
      <c r="C22" s="65">
        <f>Orçamento!S197</f>
        <v>50720.621999999996</v>
      </c>
      <c r="D22" s="64">
        <f ca="1">C22*BDI!S$33+C22</f>
        <v>64085.505896999995</v>
      </c>
      <c r="F22" s="62"/>
      <c r="J22" s="63"/>
    </row>
    <row r="23" spans="1:10" x14ac:dyDescent="0.25">
      <c r="A23" s="80" t="str">
        <f>Orçamento!A219</f>
        <v>14.00.00 - PINTURA - SUBTOTAL</v>
      </c>
      <c r="B23" s="83">
        <f>C23/C32</f>
        <v>2.5099477216229037E-2</v>
      </c>
      <c r="C23" s="65">
        <f>Orçamento!S219</f>
        <v>238526.5471</v>
      </c>
      <c r="D23" s="64">
        <f ca="1">C23*BDI!S$33+C23</f>
        <v>301378.29226085002</v>
      </c>
      <c r="F23" s="62"/>
      <c r="J23" s="63"/>
    </row>
    <row r="24" spans="1:10" x14ac:dyDescent="0.25">
      <c r="A24" s="80" t="str">
        <f>Orçamento!A373</f>
        <v>15.00.00 - INSTALAÇÕES HIDRÁULICAS, SANITÁRIAS E ÁGUAS PLUVIAIS - SUBTOTAL</v>
      </c>
      <c r="B24" s="83">
        <f>C24/C32</f>
        <v>2.590221845518537E-2</v>
      </c>
      <c r="C24" s="65">
        <f>Orçamento!S373</f>
        <v>246155.19586800001</v>
      </c>
      <c r="D24" s="64">
        <f ca="1">C24*BDI!S$33+C24</f>
        <v>311017.08997921803</v>
      </c>
      <c r="F24" s="62"/>
      <c r="J24" s="63"/>
    </row>
    <row r="25" spans="1:10" x14ac:dyDescent="0.25">
      <c r="A25" s="80" t="str">
        <f>Orçamento!A455</f>
        <v>16.00.00 - INSTALAÇÕES ELÉTRICAS TELEFONICA E CABEAMENTO ESTRUTURADO - SUBTOTAL</v>
      </c>
      <c r="B25" s="83">
        <f>C25/C32</f>
        <v>0.11043532937857287</v>
      </c>
      <c r="C25" s="64">
        <f>Orçamento!S455</f>
        <v>1049494.281</v>
      </c>
      <c r="D25" s="64">
        <f ca="1">C25*BDI!S$33+C25</f>
        <v>1326036.0240435</v>
      </c>
      <c r="F25" s="62"/>
      <c r="J25" s="63"/>
    </row>
    <row r="26" spans="1:10" x14ac:dyDescent="0.25">
      <c r="A26" s="80" t="s">
        <v>896</v>
      </c>
      <c r="B26" s="83">
        <f>C26/C32</f>
        <v>3.2436586138722915E-3</v>
      </c>
      <c r="C26" s="64">
        <f>Orçamento!S472</f>
        <v>30825.290999999997</v>
      </c>
      <c r="D26" s="64">
        <f ca="1">C26*BDI!S$33+C26</f>
        <v>38947.755178499996</v>
      </c>
      <c r="F26" s="62"/>
      <c r="J26" s="63"/>
    </row>
    <row r="27" spans="1:10" x14ac:dyDescent="0.25">
      <c r="A27" s="80" t="s">
        <v>933</v>
      </c>
      <c r="B27" s="83">
        <f>C27/C32</f>
        <v>6.697807423321965E-2</v>
      </c>
      <c r="C27" s="64">
        <f>Orçamento!S491</f>
        <v>636509.22450000001</v>
      </c>
      <c r="D27" s="64">
        <f ca="1">C27*BDI!S$33+C27</f>
        <v>804229.40515574999</v>
      </c>
      <c r="F27" s="62"/>
      <c r="J27" s="63"/>
    </row>
    <row r="28" spans="1:10" x14ac:dyDescent="0.25">
      <c r="A28" s="81" t="s">
        <v>934</v>
      </c>
      <c r="B28" s="83">
        <f>C28/C32</f>
        <v>8.4709473776924202E-3</v>
      </c>
      <c r="C28" s="64">
        <f>Orçamento!S514</f>
        <v>80501.510500000004</v>
      </c>
      <c r="D28" s="64">
        <f ca="1">C28*BDI!S$33+C28</f>
        <v>101713.65851675</v>
      </c>
      <c r="F28" s="62"/>
      <c r="J28" s="63"/>
    </row>
    <row r="29" spans="1:10" x14ac:dyDescent="0.25">
      <c r="A29" s="81" t="s">
        <v>1154</v>
      </c>
      <c r="B29" s="83">
        <f>C29/C32</f>
        <v>1.3146803314551899E-2</v>
      </c>
      <c r="C29" s="64">
        <f>Orçamento!S533</f>
        <v>124937.32729999999</v>
      </c>
      <c r="D29" s="64">
        <f ca="1">C29*BDI!S$33+C29</f>
        <v>157858.31304355001</v>
      </c>
      <c r="F29" s="62"/>
      <c r="J29" s="63"/>
    </row>
    <row r="30" spans="1:10" x14ac:dyDescent="0.25">
      <c r="A30" s="80" t="s">
        <v>1166</v>
      </c>
      <c r="B30" s="83">
        <f>C30/C32</f>
        <v>2.6085246847339793E-4</v>
      </c>
      <c r="C30" s="64">
        <f>Orçamento!S537</f>
        <v>2478.9456</v>
      </c>
      <c r="D30" s="64">
        <f ca="1">C30*BDI!S$33+C30</f>
        <v>3132.1477656000002</v>
      </c>
      <c r="F30" s="62"/>
      <c r="J30" s="63"/>
    </row>
    <row r="31" spans="1:10" x14ac:dyDescent="0.25">
      <c r="A31" s="80" t="s">
        <v>1152</v>
      </c>
      <c r="B31" s="83">
        <f>C31/C32</f>
        <v>3.8863114463226814E-3</v>
      </c>
      <c r="C31" s="64">
        <f>Orçamento!S541</f>
        <v>36932.58</v>
      </c>
      <c r="D31" s="64">
        <f ca="1">C31*BDI!S$33+C31</f>
        <v>46664.314830000003</v>
      </c>
      <c r="F31" s="62"/>
      <c r="J31" s="63"/>
    </row>
    <row r="32" spans="1:10" x14ac:dyDescent="0.25">
      <c r="A32" s="84" t="s">
        <v>219</v>
      </c>
      <c r="B32" s="85">
        <f>SUM(B10:B31)</f>
        <v>0.99999999999999989</v>
      </c>
      <c r="C32" s="86">
        <f>SUM(C10:C31)</f>
        <v>9503247.6192680001</v>
      </c>
      <c r="D32" s="86">
        <f ca="1">SUM(D10:D31)</f>
        <v>12007353.366945116</v>
      </c>
      <c r="F32" s="62"/>
    </row>
    <row r="33" spans="2:6" x14ac:dyDescent="0.25">
      <c r="B33" s="63"/>
      <c r="D33" s="62"/>
      <c r="F33" s="62"/>
    </row>
  </sheetData>
  <mergeCells count="2">
    <mergeCell ref="A1:D1"/>
    <mergeCell ref="A2:D2"/>
  </mergeCells>
  <pageMargins left="0.70866141732283472" right="0.51181102362204722" top="0.78740157480314965" bottom="0.78740157480314965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pane xSplit="14" ySplit="10" topLeftCell="O11" activePane="bottomRight" state="frozen"/>
      <selection pane="topRight" activeCell="O1" sqref="O1"/>
      <selection pane="bottomLeft" activeCell="A11" sqref="A11"/>
      <selection pane="bottomRight" activeCell="T21" sqref="T21"/>
    </sheetView>
  </sheetViews>
  <sheetFormatPr defaultRowHeight="15" x14ac:dyDescent="0.25"/>
  <cols>
    <col min="1" max="1" width="30.42578125" customWidth="1"/>
    <col min="2" max="2" width="12.85546875" bestFit="1" customWidth="1"/>
    <col min="3" max="15" width="6.7109375" customWidth="1"/>
    <col min="16" max="16" width="0" hidden="1" customWidth="1"/>
  </cols>
  <sheetData>
    <row r="1" spans="1:15" ht="43.5" customHeight="1" x14ac:dyDescent="0.25">
      <c r="A1" s="496"/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</row>
    <row r="2" spans="1:15" ht="9" customHeight="1" x14ac:dyDescent="0.25">
      <c r="A2" s="501" t="s">
        <v>956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</row>
    <row r="3" spans="1:15" ht="15" customHeight="1" x14ac:dyDescent="0.25"/>
    <row r="4" spans="1:15" x14ac:dyDescent="0.25">
      <c r="A4" t="str">
        <f>Orçamento!A4</f>
        <v>OBRA : UNIFACEF - CONSTRUÇÃO DE AMBULATÓRIO ESCOLA E OUTROS - FRANCA - SP</v>
      </c>
    </row>
    <row r="5" spans="1:15" x14ac:dyDescent="0.25">
      <c r="A5" t="str">
        <f>Orçamento!A5</f>
        <v>PROPRIETÁRIO: CENTRO UNIVERSITÁRIO MUNICIPAL DE FRANCA</v>
      </c>
    </row>
    <row r="6" spans="1:15" x14ac:dyDescent="0.25">
      <c r="A6" t="str">
        <f>Orçamento!A6</f>
        <v>ENDERÇO :     RUA VICENTE GRAMANI ESQUINA COM A RUA PROF.ª AMÁLIA PIMENTEL</v>
      </c>
    </row>
    <row r="7" spans="1:15" x14ac:dyDescent="0.25">
      <c r="A7" t="str">
        <f>Orçamento!A7</f>
        <v>DATA: 30/10/2023</v>
      </c>
    </row>
    <row r="8" spans="1:15" ht="6.75" customHeight="1" x14ac:dyDescent="0.25"/>
    <row r="9" spans="1:15" s="82" customFormat="1" x14ac:dyDescent="0.2">
      <c r="A9" s="499" t="s">
        <v>954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</row>
    <row r="10" spans="1:15" s="97" customFormat="1" ht="11.25" x14ac:dyDescent="0.2">
      <c r="A10" s="89" t="s">
        <v>215</v>
      </c>
      <c r="B10" s="89" t="s">
        <v>218</v>
      </c>
      <c r="C10" s="90" t="s">
        <v>216</v>
      </c>
      <c r="D10" s="90" t="s">
        <v>220</v>
      </c>
      <c r="E10" s="90" t="s">
        <v>221</v>
      </c>
      <c r="F10" s="90" t="s">
        <v>222</v>
      </c>
      <c r="G10" s="90" t="s">
        <v>223</v>
      </c>
      <c r="H10" s="90" t="s">
        <v>224</v>
      </c>
      <c r="I10" s="90" t="s">
        <v>225</v>
      </c>
      <c r="J10" s="90" t="s">
        <v>567</v>
      </c>
      <c r="K10" s="90" t="s">
        <v>568</v>
      </c>
      <c r="L10" s="90" t="s">
        <v>569</v>
      </c>
      <c r="M10" s="90" t="s">
        <v>570</v>
      </c>
      <c r="N10" s="90" t="s">
        <v>571</v>
      </c>
      <c r="O10" s="90" t="s">
        <v>572</v>
      </c>
    </row>
    <row r="11" spans="1:15" x14ac:dyDescent="0.25">
      <c r="A11" s="91" t="s">
        <v>959</v>
      </c>
      <c r="B11" s="92">
        <f ca="1">ESPELHO!D10</f>
        <v>1333.6773169999999</v>
      </c>
      <c r="C11" s="93">
        <f>ESPELHO!B10</f>
        <v>1.1107171382758354E-4</v>
      </c>
      <c r="D11" s="103">
        <v>1</v>
      </c>
      <c r="E11" s="94"/>
      <c r="F11" s="94"/>
      <c r="G11" s="94"/>
      <c r="H11" s="94"/>
      <c r="I11" s="94"/>
      <c r="J11" s="101"/>
      <c r="K11" s="101"/>
      <c r="L11" s="101"/>
      <c r="M11" s="101"/>
      <c r="N11" s="101"/>
      <c r="O11" s="101"/>
    </row>
    <row r="12" spans="1:15" x14ac:dyDescent="0.25">
      <c r="A12" s="95" t="s">
        <v>960</v>
      </c>
      <c r="B12" s="92">
        <f ca="1">ESPELHO!D11</f>
        <v>40108.914837250006</v>
      </c>
      <c r="C12" s="93">
        <f>ESPELHO!B11</f>
        <v>3.3403626604065219E-3</v>
      </c>
      <c r="D12" s="103">
        <v>1</v>
      </c>
      <c r="E12" s="94"/>
      <c r="F12" s="94"/>
      <c r="G12" s="94"/>
      <c r="H12" s="94"/>
      <c r="I12" s="94"/>
      <c r="J12" s="101"/>
      <c r="K12" s="101"/>
      <c r="L12" s="101"/>
      <c r="M12" s="101"/>
      <c r="N12" s="101"/>
      <c r="O12" s="101"/>
    </row>
    <row r="13" spans="1:15" x14ac:dyDescent="0.25">
      <c r="A13" s="95" t="s">
        <v>961</v>
      </c>
      <c r="B13" s="92">
        <f ca="1">ESPELHO!D12</f>
        <v>11410.431467400002</v>
      </c>
      <c r="C13" s="93">
        <f>ESPELHO!B12</f>
        <v>9.5028697154958596E-4</v>
      </c>
      <c r="D13" s="103">
        <v>1</v>
      </c>
      <c r="E13" s="94"/>
      <c r="F13" s="94"/>
      <c r="G13" s="94"/>
      <c r="H13" s="94"/>
      <c r="I13" s="94"/>
      <c r="J13" s="101"/>
      <c r="K13" s="101"/>
      <c r="L13" s="101"/>
      <c r="M13" s="101"/>
      <c r="N13" s="101"/>
      <c r="O13" s="101"/>
    </row>
    <row r="14" spans="1:15" x14ac:dyDescent="0.25">
      <c r="A14" s="95" t="s">
        <v>962</v>
      </c>
      <c r="B14" s="92">
        <f ca="1">ESPELHO!D13</f>
        <v>950997.11850850005</v>
      </c>
      <c r="C14" s="93">
        <f>ESPELHO!B13</f>
        <v>7.920122690204881E-2</v>
      </c>
      <c r="D14" s="103">
        <v>0.3</v>
      </c>
      <c r="E14" s="103">
        <v>0.4</v>
      </c>
      <c r="F14" s="103">
        <v>0.3</v>
      </c>
      <c r="G14" s="94"/>
      <c r="H14" s="94"/>
      <c r="I14" s="94"/>
      <c r="J14" s="101"/>
      <c r="K14" s="101"/>
      <c r="L14" s="101"/>
      <c r="M14" s="101"/>
      <c r="N14" s="101"/>
      <c r="O14" s="101"/>
    </row>
    <row r="15" spans="1:15" x14ac:dyDescent="0.25">
      <c r="A15" s="95" t="s">
        <v>963</v>
      </c>
      <c r="B15" s="92">
        <f ca="1">ESPELHO!D14</f>
        <v>2430192.7315795491</v>
      </c>
      <c r="C15" s="93">
        <f>ESPELHO!B14</f>
        <v>0.20239203905413447</v>
      </c>
      <c r="D15" s="94"/>
      <c r="E15" s="94"/>
      <c r="F15" s="103">
        <v>0.2</v>
      </c>
      <c r="G15" s="94"/>
      <c r="H15" s="103">
        <v>0.4</v>
      </c>
      <c r="I15" s="103">
        <v>0.4</v>
      </c>
      <c r="J15" s="101"/>
      <c r="K15" s="101"/>
      <c r="L15" s="101"/>
      <c r="M15" s="101"/>
      <c r="N15" s="101"/>
      <c r="O15" s="101"/>
    </row>
    <row r="16" spans="1:15" ht="22.5" x14ac:dyDescent="0.25">
      <c r="A16" s="95" t="s">
        <v>964</v>
      </c>
      <c r="B16" s="92">
        <f ca="1">ESPELHO!D15</f>
        <v>1603523.2981827499</v>
      </c>
      <c r="C16" s="93">
        <f>ESPELHO!B15</f>
        <v>0.13354510766686251</v>
      </c>
      <c r="D16" s="94"/>
      <c r="E16" s="94"/>
      <c r="F16" s="94"/>
      <c r="G16" s="103">
        <v>0.3</v>
      </c>
      <c r="H16" s="103">
        <v>0.4</v>
      </c>
      <c r="I16" s="103">
        <v>0.3</v>
      </c>
      <c r="J16" s="101"/>
      <c r="K16" s="101"/>
      <c r="L16" s="101"/>
      <c r="M16" s="101"/>
      <c r="N16" s="101"/>
      <c r="O16" s="101"/>
    </row>
    <row r="17" spans="1:18" x14ac:dyDescent="0.25">
      <c r="A17" s="95" t="s">
        <v>965</v>
      </c>
      <c r="B17" s="92">
        <f ca="1">ESPELHO!D16</f>
        <v>775610.32694880001</v>
      </c>
      <c r="C17" s="93">
        <f>ESPELHO!B16</f>
        <v>6.4594611588925779E-2</v>
      </c>
      <c r="D17" s="94"/>
      <c r="E17" s="94"/>
      <c r="F17" s="94"/>
      <c r="G17" s="94"/>
      <c r="H17" s="94"/>
      <c r="I17" s="94"/>
      <c r="J17" s="103">
        <v>0.2</v>
      </c>
      <c r="K17" s="103">
        <v>0.2</v>
      </c>
      <c r="L17" s="103">
        <v>0.2</v>
      </c>
      <c r="M17" s="103">
        <v>0.2</v>
      </c>
      <c r="N17" s="103">
        <v>0.2</v>
      </c>
      <c r="O17" s="101"/>
    </row>
    <row r="18" spans="1:18" x14ac:dyDescent="0.25">
      <c r="A18" s="95" t="s">
        <v>966</v>
      </c>
      <c r="B18" s="92">
        <f ca="1">ESPELHO!D17</f>
        <v>758188.83959105005</v>
      </c>
      <c r="C18" s="93">
        <f>ESPELHO!B17</f>
        <v>6.3143710060058519E-2</v>
      </c>
      <c r="D18" s="94"/>
      <c r="E18" s="94"/>
      <c r="F18" s="94"/>
      <c r="G18" s="94"/>
      <c r="H18" s="94"/>
      <c r="I18" s="94"/>
      <c r="J18" s="103">
        <v>0.15</v>
      </c>
      <c r="K18" s="103">
        <v>0.2</v>
      </c>
      <c r="L18" s="103">
        <v>0.2</v>
      </c>
      <c r="M18" s="103">
        <v>0.2</v>
      </c>
      <c r="N18" s="103">
        <v>0.25</v>
      </c>
      <c r="O18" s="94"/>
    </row>
    <row r="19" spans="1:18" x14ac:dyDescent="0.25">
      <c r="A19" s="95" t="s">
        <v>967</v>
      </c>
      <c r="B19" s="92">
        <f ca="1">ESPELHO!D18</f>
        <v>9213.0376800000013</v>
      </c>
      <c r="C19" s="93">
        <f>ESPELHO!B18</f>
        <v>7.6728296390130815E-4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1:18" x14ac:dyDescent="0.25">
      <c r="A20" s="95" t="s">
        <v>968</v>
      </c>
      <c r="B20" s="92">
        <f ca="1">ESPELHO!D19</f>
        <v>229628.09743055003</v>
      </c>
      <c r="C20" s="93">
        <f>ESPELHO!B19</f>
        <v>1.9123955997055117E-2</v>
      </c>
      <c r="D20" s="94"/>
      <c r="E20" s="94"/>
      <c r="F20" s="94"/>
      <c r="G20" s="94"/>
      <c r="H20" s="94"/>
      <c r="I20" s="94"/>
      <c r="J20" s="94"/>
      <c r="K20" s="101"/>
      <c r="L20" s="101"/>
      <c r="M20" s="101"/>
      <c r="N20" s="101"/>
      <c r="O20" s="103">
        <v>0.5</v>
      </c>
    </row>
    <row r="21" spans="1:18" x14ac:dyDescent="0.25">
      <c r="A21" s="95" t="s">
        <v>969</v>
      </c>
      <c r="B21" s="92">
        <f ca="1">ESPELHO!D20</f>
        <v>1935879.2500390001</v>
      </c>
      <c r="C21" s="93">
        <f>ESPELHO!B20</f>
        <v>0.16122447560910932</v>
      </c>
      <c r="D21" s="94"/>
      <c r="E21" s="94"/>
      <c r="F21" s="94"/>
      <c r="G21" s="94"/>
      <c r="H21" s="94"/>
      <c r="I21" s="94"/>
      <c r="J21" s="94"/>
      <c r="K21" s="103">
        <v>0.05</v>
      </c>
      <c r="L21" s="103">
        <v>0.14000000000000001</v>
      </c>
      <c r="M21" s="103">
        <v>0.14000000000000001</v>
      </c>
      <c r="N21" s="103">
        <v>0.05</v>
      </c>
      <c r="O21" s="103">
        <v>0.17</v>
      </c>
      <c r="P21" s="63"/>
      <c r="R21" s="63"/>
    </row>
    <row r="22" spans="1:18" x14ac:dyDescent="0.25">
      <c r="A22" s="95" t="s">
        <v>970</v>
      </c>
      <c r="B22" s="96">
        <f ca="1">ESPELHO!D21</f>
        <v>106205.13669255</v>
      </c>
      <c r="C22" s="93">
        <f>ESPELHO!B21</f>
        <v>8.8450080085858643E-3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spans="1:18" x14ac:dyDescent="0.25">
      <c r="A23" s="95" t="s">
        <v>971</v>
      </c>
      <c r="B23" s="96">
        <f ca="1">ESPELHO!D22</f>
        <v>64085.505896999995</v>
      </c>
      <c r="C23" s="93">
        <f>ESPELHO!B22</f>
        <v>5.3371882994149335E-3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</row>
    <row r="24" spans="1:18" x14ac:dyDescent="0.25">
      <c r="A24" s="95" t="s">
        <v>972</v>
      </c>
      <c r="B24" s="96">
        <f ca="1">ESPELHO!D23</f>
        <v>301378.29226085002</v>
      </c>
      <c r="C24" s="93">
        <f>ESPELHO!B23</f>
        <v>2.5099477216229037E-2</v>
      </c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8" ht="22.5" x14ac:dyDescent="0.25">
      <c r="A25" s="95" t="s">
        <v>973</v>
      </c>
      <c r="B25" s="96">
        <f ca="1">ESPELHO!D24</f>
        <v>311017.08997921803</v>
      </c>
      <c r="C25" s="93">
        <f>ESPELHO!B24</f>
        <v>2.590221845518537E-2</v>
      </c>
      <c r="D25" s="94"/>
      <c r="E25" s="94"/>
      <c r="F25" s="94"/>
      <c r="G25" s="94"/>
      <c r="H25" s="94"/>
      <c r="I25" s="94"/>
      <c r="J25" s="94"/>
      <c r="K25" s="103">
        <v>0.15</v>
      </c>
      <c r="L25" s="103">
        <v>0.15</v>
      </c>
      <c r="M25" s="103">
        <v>0.15</v>
      </c>
      <c r="N25" s="94"/>
      <c r="O25" s="94"/>
    </row>
    <row r="26" spans="1:18" ht="22.5" x14ac:dyDescent="0.25">
      <c r="A26" s="95" t="s">
        <v>974</v>
      </c>
      <c r="B26" s="92">
        <f ca="1">ESPELHO!D25</f>
        <v>1326036.0240435</v>
      </c>
      <c r="C26" s="93">
        <f>ESPELHO!B25</f>
        <v>0.11043532937857287</v>
      </c>
      <c r="D26" s="94"/>
      <c r="E26" s="94"/>
      <c r="F26" s="94"/>
      <c r="G26" s="94"/>
      <c r="H26" s="94"/>
      <c r="I26" s="94"/>
      <c r="J26" s="94"/>
      <c r="K26" s="103">
        <v>2.5000000000000001E-2</v>
      </c>
      <c r="L26" s="103">
        <v>2.5000000000000001E-2</v>
      </c>
      <c r="M26" s="103">
        <v>2.5000000000000001E-2</v>
      </c>
      <c r="N26" s="103">
        <v>2.5000000000000001E-2</v>
      </c>
      <c r="O26" s="94"/>
    </row>
    <row r="27" spans="1:18" ht="22.5" x14ac:dyDescent="0.25">
      <c r="A27" s="95" t="s">
        <v>975</v>
      </c>
      <c r="B27" s="92">
        <f ca="1">ESPELHO!D26</f>
        <v>38947.755178499996</v>
      </c>
      <c r="C27" s="93">
        <f>ESPELHO!B26</f>
        <v>3.2436586138722915E-3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</row>
    <row r="28" spans="1:18" ht="22.5" x14ac:dyDescent="0.25">
      <c r="A28" s="95" t="s">
        <v>976</v>
      </c>
      <c r="B28" s="92">
        <f ca="1">ESPELHO!D27</f>
        <v>804229.40515574999</v>
      </c>
      <c r="C28" s="93">
        <f>ESPELHO!B27</f>
        <v>6.697807423321965E-2</v>
      </c>
      <c r="D28" s="94"/>
      <c r="E28" s="94"/>
      <c r="F28" s="94"/>
      <c r="G28" s="94"/>
      <c r="H28" s="94"/>
      <c r="I28" s="94"/>
      <c r="J28" s="94"/>
      <c r="K28" s="94"/>
      <c r="L28" s="94"/>
      <c r="M28" s="103">
        <v>7.4999999999999997E-2</v>
      </c>
      <c r="N28" s="103">
        <v>7.4999999999999997E-2</v>
      </c>
      <c r="O28" s="94"/>
    </row>
    <row r="29" spans="1:18" ht="22.5" x14ac:dyDescent="0.25">
      <c r="A29" s="95" t="s">
        <v>977</v>
      </c>
      <c r="B29" s="92">
        <f ca="1">ESPELHO!D28</f>
        <v>101713.65851675</v>
      </c>
      <c r="C29" s="93">
        <f>ESPELHO!B28</f>
        <v>8.4709473776924202E-3</v>
      </c>
      <c r="D29" s="94"/>
      <c r="E29" s="94"/>
      <c r="F29" s="94"/>
      <c r="G29" s="94"/>
      <c r="H29" s="94"/>
      <c r="I29" s="94"/>
      <c r="J29" s="94"/>
      <c r="K29" s="94"/>
      <c r="L29" s="94"/>
      <c r="M29" s="103">
        <v>0.3</v>
      </c>
      <c r="N29" s="103">
        <v>0.3</v>
      </c>
      <c r="O29" s="94"/>
    </row>
    <row r="30" spans="1:18" ht="20.25" customHeight="1" x14ac:dyDescent="0.25">
      <c r="A30" s="95" t="s">
        <v>1169</v>
      </c>
      <c r="B30" s="92">
        <f ca="1">ESPELHO!D29</f>
        <v>157858.31304355001</v>
      </c>
      <c r="C30" s="93">
        <f>ESPELHO!B29</f>
        <v>1.3146803314551899E-2</v>
      </c>
      <c r="D30" s="94"/>
      <c r="E30" s="94"/>
      <c r="F30" s="94"/>
      <c r="G30" s="94"/>
      <c r="H30" s="94"/>
      <c r="I30" s="94"/>
      <c r="J30" s="94"/>
      <c r="K30" s="180">
        <v>0.2</v>
      </c>
      <c r="L30" s="180">
        <v>0.2</v>
      </c>
      <c r="M30" s="94"/>
      <c r="N30" s="94"/>
      <c r="O30" s="94"/>
    </row>
    <row r="31" spans="1:18" x14ac:dyDescent="0.25">
      <c r="A31" s="95" t="s">
        <v>1167</v>
      </c>
      <c r="B31" s="92">
        <f ca="1">ESPELHO!D30</f>
        <v>3132.1477656000002</v>
      </c>
      <c r="C31" s="93">
        <f>ESPELHO!B30</f>
        <v>2.6085246847339793E-4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</row>
    <row r="32" spans="1:18" x14ac:dyDescent="0.25">
      <c r="A32" s="95" t="s">
        <v>1168</v>
      </c>
      <c r="B32" s="92">
        <f ca="1">ESPELHO!D31</f>
        <v>46664.314830000003</v>
      </c>
      <c r="C32" s="93">
        <f>ESPELHO!B31</f>
        <v>3.8863114463226814E-3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</row>
    <row r="33" spans="1:18" x14ac:dyDescent="0.25">
      <c r="A33" s="98" t="s">
        <v>219</v>
      </c>
      <c r="B33" s="99">
        <f ca="1">SUM(B11:B32)</f>
        <v>12007353.366945116</v>
      </c>
      <c r="C33" s="100">
        <f>SUM(C11:C32)</f>
        <v>0.99999999999999989</v>
      </c>
      <c r="D33" s="102">
        <f>C11*D11+C12*D12+C13*D13+C14*D14</f>
        <v>2.8162089416398334E-2</v>
      </c>
      <c r="E33" s="102">
        <f>C14*E14</f>
        <v>3.1680490760819524E-2</v>
      </c>
      <c r="F33" s="102">
        <f>C14*F14+C15*F15</f>
        <v>6.4238775881441543E-2</v>
      </c>
      <c r="G33" s="102">
        <f>C16*G16</f>
        <v>4.0063532300058748E-2</v>
      </c>
      <c r="H33" s="102">
        <f>C15*H15+C16*H16</f>
        <v>0.1343748586883988</v>
      </c>
      <c r="I33" s="102">
        <f>C15*I15+C16*I16</f>
        <v>0.12102034792171254</v>
      </c>
      <c r="J33" s="102">
        <f>C17*J17+C18*J18</f>
        <v>2.2390478826793934E-2</v>
      </c>
      <c r="K33" s="102">
        <f>C17*K17+C18*K18+C21*K21+C25*K25+C26*K26</f>
        <v>4.0255104112994454E-2</v>
      </c>
      <c r="L33" s="102">
        <f>C17*L17+C18*L18+C21*L21+C25*L25+C26*L26</f>
        <v>5.4765306917814296E-2</v>
      </c>
      <c r="M33" s="102">
        <f>C17*M17+C18*M18+C21*M21+C25*M25+C26*M26+C28*M28+C29*M29</f>
        <v>6.2329946698613491E-2</v>
      </c>
      <c r="N33" s="102">
        <f>C17*N17+C18*N18+C21*N21+C26*N26+C28*N28+C29*N29</f>
        <v>4.7091596628518764E-2</v>
      </c>
      <c r="O33" s="102">
        <f>C20*O20+C21*O21</f>
        <v>3.6970138852076145E-2</v>
      </c>
      <c r="P33" s="63">
        <f>SUM(D33:O33)</f>
        <v>0.68334266700564061</v>
      </c>
      <c r="R33" s="63"/>
    </row>
  </sheetData>
  <mergeCells count="3">
    <mergeCell ref="A9:O9"/>
    <mergeCell ref="A1:O1"/>
    <mergeCell ref="A2:O2"/>
  </mergeCells>
  <phoneticPr fontId="26" type="noConversion"/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zoomScale="110" zoomScaleNormal="110" workbookViewId="0">
      <pane xSplit="14" ySplit="10" topLeftCell="O11" activePane="bottomRight" state="frozen"/>
      <selection pane="topRight" activeCell="O1" sqref="O1"/>
      <selection pane="bottomLeft" activeCell="A11" sqref="A11"/>
      <selection pane="bottomRight" activeCell="G14" sqref="G14"/>
    </sheetView>
  </sheetViews>
  <sheetFormatPr defaultRowHeight="15" x14ac:dyDescent="0.25"/>
  <cols>
    <col min="1" max="1" width="30.42578125" customWidth="1"/>
    <col min="2" max="2" width="12.85546875" bestFit="1" customWidth="1"/>
    <col min="3" max="14" width="6.7109375" customWidth="1"/>
    <col min="15" max="15" width="6.7109375" hidden="1" customWidth="1"/>
  </cols>
  <sheetData>
    <row r="1" spans="1:15" ht="43.5" customHeight="1" x14ac:dyDescent="0.25">
      <c r="A1" s="496"/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</row>
    <row r="2" spans="1:15" ht="9" customHeight="1" x14ac:dyDescent="0.25">
      <c r="A2" s="501" t="s">
        <v>956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</row>
    <row r="3" spans="1:15" ht="15" customHeight="1" x14ac:dyDescent="0.25"/>
    <row r="4" spans="1:15" x14ac:dyDescent="0.25">
      <c r="A4" t="str">
        <f>Orçamento!A4</f>
        <v>OBRA : UNIFACEF - CONSTRUÇÃO DE AMBULATÓRIO ESCOLA E OUTROS - FRANCA - SP</v>
      </c>
    </row>
    <row r="5" spans="1:15" x14ac:dyDescent="0.25">
      <c r="A5" t="str">
        <f>Orçamento!A5</f>
        <v>PROPRIETÁRIO: CENTRO UNIVERSITÁRIO MUNICIPAL DE FRANCA</v>
      </c>
    </row>
    <row r="6" spans="1:15" x14ac:dyDescent="0.25">
      <c r="A6" t="str">
        <f>Orçamento!A6</f>
        <v>ENDERÇO :     RUA VICENTE GRAMANI ESQUINA COM A RUA PROF.ª AMÁLIA PIMENTEL</v>
      </c>
    </row>
    <row r="7" spans="1:15" x14ac:dyDescent="0.25">
      <c r="A7" t="str">
        <f>Orçamento!A7</f>
        <v>DATA: 30/10/2023</v>
      </c>
    </row>
    <row r="8" spans="1:15" ht="6.75" customHeight="1" x14ac:dyDescent="0.25"/>
    <row r="9" spans="1:15" x14ac:dyDescent="0.25">
      <c r="A9" s="499" t="s">
        <v>955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</row>
    <row r="10" spans="1:15" x14ac:dyDescent="0.25">
      <c r="A10" s="89" t="s">
        <v>215</v>
      </c>
      <c r="B10" s="89" t="s">
        <v>218</v>
      </c>
      <c r="C10" s="90" t="s">
        <v>216</v>
      </c>
      <c r="D10" s="90" t="s">
        <v>939</v>
      </c>
      <c r="E10" s="90" t="s">
        <v>940</v>
      </c>
      <c r="F10" s="90" t="s">
        <v>941</v>
      </c>
      <c r="G10" s="90" t="s">
        <v>942</v>
      </c>
      <c r="H10" s="90" t="s">
        <v>943</v>
      </c>
      <c r="I10" s="90" t="s">
        <v>944</v>
      </c>
      <c r="J10" s="90" t="s">
        <v>945</v>
      </c>
      <c r="K10" s="90" t="s">
        <v>946</v>
      </c>
      <c r="L10" s="90" t="s">
        <v>947</v>
      </c>
      <c r="M10" s="90" t="s">
        <v>948</v>
      </c>
      <c r="N10" s="90"/>
      <c r="O10" s="90"/>
    </row>
    <row r="11" spans="1:15" x14ac:dyDescent="0.25">
      <c r="A11" s="91" t="s">
        <v>959</v>
      </c>
      <c r="B11" s="92">
        <f ca="1">ESPELHO!D10</f>
        <v>1333.6773169999999</v>
      </c>
      <c r="C11" s="93">
        <f>'CRONOGRAMA P1'!C11</f>
        <v>1.1107171382758354E-4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x14ac:dyDescent="0.25">
      <c r="A12" s="95" t="s">
        <v>960</v>
      </c>
      <c r="B12" s="92">
        <f ca="1">ESPELHO!D11</f>
        <v>40108.914837250006</v>
      </c>
      <c r="C12" s="93">
        <f>'CRONOGRAMA P1'!C12</f>
        <v>3.3403626604065219E-3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</row>
    <row r="13" spans="1:15" x14ac:dyDescent="0.25">
      <c r="A13" s="95" t="s">
        <v>961</v>
      </c>
      <c r="B13" s="92">
        <f ca="1">ESPELHO!D12</f>
        <v>11410.431467400002</v>
      </c>
      <c r="C13" s="93">
        <f>'CRONOGRAMA P1'!C13</f>
        <v>9.5028697154958596E-4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</row>
    <row r="14" spans="1:15" x14ac:dyDescent="0.25">
      <c r="A14" s="95" t="s">
        <v>962</v>
      </c>
      <c r="B14" s="92">
        <f ca="1">ESPELHO!D13</f>
        <v>950997.11850850005</v>
      </c>
      <c r="C14" s="93">
        <f>'CRONOGRAMA P1'!C14</f>
        <v>7.920122690204881E-2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</row>
    <row r="15" spans="1:15" x14ac:dyDescent="0.25">
      <c r="A15" s="95" t="s">
        <v>963</v>
      </c>
      <c r="B15" s="92">
        <f ca="1">ESPELHO!D14</f>
        <v>2430192.7315795491</v>
      </c>
      <c r="C15" s="93">
        <f>'CRONOGRAMA P1'!C15</f>
        <v>0.20239203905413447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15" ht="22.5" x14ac:dyDescent="0.25">
      <c r="A16" s="95" t="s">
        <v>964</v>
      </c>
      <c r="B16" s="92">
        <f ca="1">ESPELHO!D15</f>
        <v>1603523.2981827499</v>
      </c>
      <c r="C16" s="93">
        <f>'CRONOGRAMA P1'!C16</f>
        <v>0.13354510766686251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15" x14ac:dyDescent="0.25">
      <c r="A17" s="95" t="s">
        <v>965</v>
      </c>
      <c r="B17" s="92">
        <f ca="1">ESPELHO!D16</f>
        <v>775610.32694880001</v>
      </c>
      <c r="C17" s="93">
        <f>'CRONOGRAMA P1'!C17</f>
        <v>6.4594611588925779E-2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x14ac:dyDescent="0.25">
      <c r="A18" s="95" t="s">
        <v>966</v>
      </c>
      <c r="B18" s="92">
        <f ca="1">ESPELHO!D17</f>
        <v>758188.83959105005</v>
      </c>
      <c r="C18" s="93">
        <f>'CRONOGRAMA P1'!C18</f>
        <v>6.3143710060058519E-2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x14ac:dyDescent="0.25">
      <c r="A19" s="95" t="s">
        <v>967</v>
      </c>
      <c r="B19" s="92">
        <f ca="1">ESPELHO!D18</f>
        <v>9213.0376800000013</v>
      </c>
      <c r="C19" s="93">
        <f>'CRONOGRAMA P1'!C19</f>
        <v>7.6728296390130815E-4</v>
      </c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1:15" x14ac:dyDescent="0.25">
      <c r="A20" s="95" t="s">
        <v>968</v>
      </c>
      <c r="B20" s="92">
        <f ca="1">ESPELHO!D19</f>
        <v>229628.09743055003</v>
      </c>
      <c r="C20" s="93">
        <f>'CRONOGRAMA P1'!C20</f>
        <v>1.9123955997055117E-2</v>
      </c>
      <c r="D20" s="103">
        <v>0.5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x14ac:dyDescent="0.25">
      <c r="A21" s="95" t="s">
        <v>969</v>
      </c>
      <c r="B21" s="92">
        <f ca="1">ESPELHO!D20</f>
        <v>1935879.2500390001</v>
      </c>
      <c r="C21" s="93">
        <f>'CRONOGRAMA P1'!C21</f>
        <v>0.16122447560910932</v>
      </c>
      <c r="D21" s="103">
        <v>0.15</v>
      </c>
      <c r="E21" s="103">
        <v>0.15</v>
      </c>
      <c r="F21" s="103">
        <v>0.15</v>
      </c>
      <c r="G21" s="94"/>
      <c r="H21" s="94"/>
      <c r="I21" s="94"/>
      <c r="J21" s="94"/>
      <c r="K21" s="94"/>
      <c r="L21" s="94"/>
      <c r="M21" s="94"/>
      <c r="N21" s="94"/>
      <c r="O21" s="94"/>
    </row>
    <row r="22" spans="1:15" x14ac:dyDescent="0.25">
      <c r="A22" s="95" t="s">
        <v>970</v>
      </c>
      <c r="B22" s="96">
        <f ca="1">ESPELHO!D21</f>
        <v>106205.13669255</v>
      </c>
      <c r="C22" s="93">
        <f>'CRONOGRAMA P1'!C22</f>
        <v>8.8450080085858643E-3</v>
      </c>
      <c r="D22" s="94"/>
      <c r="E22" s="94"/>
      <c r="F22" s="94"/>
      <c r="G22" s="94"/>
      <c r="H22" s="94"/>
      <c r="I22" s="94"/>
      <c r="J22" s="103">
        <v>0.5</v>
      </c>
      <c r="K22" s="103">
        <v>0.5</v>
      </c>
      <c r="L22" s="94"/>
      <c r="M22" s="94"/>
      <c r="N22" s="94"/>
      <c r="O22" s="94"/>
    </row>
    <row r="23" spans="1:15" x14ac:dyDescent="0.25">
      <c r="A23" s="95" t="s">
        <v>971</v>
      </c>
      <c r="B23" s="96">
        <f ca="1">ESPELHO!D22</f>
        <v>64085.505896999995</v>
      </c>
      <c r="C23" s="93">
        <f>'CRONOGRAMA P1'!C23</f>
        <v>5.3371882994149335E-3</v>
      </c>
      <c r="D23" s="103">
        <v>0.5</v>
      </c>
      <c r="E23" s="103">
        <v>0.5</v>
      </c>
      <c r="F23" s="97"/>
      <c r="G23" s="94"/>
      <c r="H23" s="94"/>
      <c r="I23" s="94"/>
      <c r="J23" s="94"/>
      <c r="K23" s="94"/>
      <c r="L23" s="94"/>
      <c r="M23" s="94"/>
      <c r="N23" s="94"/>
      <c r="O23" s="94"/>
    </row>
    <row r="24" spans="1:15" x14ac:dyDescent="0.25">
      <c r="A24" s="95" t="s">
        <v>972</v>
      </c>
      <c r="B24" s="96">
        <f ca="1">ESPELHO!D23</f>
        <v>301378.29226085002</v>
      </c>
      <c r="C24" s="93">
        <f>'CRONOGRAMA P1'!C24</f>
        <v>2.5099477216229037E-2</v>
      </c>
      <c r="D24" s="94"/>
      <c r="E24" s="94"/>
      <c r="F24" s="103">
        <v>0.3</v>
      </c>
      <c r="G24" s="103">
        <v>0.3</v>
      </c>
      <c r="H24" s="103">
        <v>0.4</v>
      </c>
      <c r="I24" s="94"/>
      <c r="J24" s="94"/>
      <c r="K24" s="94"/>
      <c r="L24" s="94"/>
      <c r="M24" s="94"/>
      <c r="N24" s="94"/>
      <c r="O24" s="94"/>
    </row>
    <row r="25" spans="1:15" ht="22.5" x14ac:dyDescent="0.25">
      <c r="A25" s="95" t="s">
        <v>973</v>
      </c>
      <c r="B25" s="96">
        <f ca="1">ESPELHO!D24</f>
        <v>311017.08997921803</v>
      </c>
      <c r="C25" s="93">
        <f>'CRONOGRAMA P1'!C25</f>
        <v>2.590221845518537E-2</v>
      </c>
      <c r="D25" s="94"/>
      <c r="E25" s="94"/>
      <c r="F25" s="94"/>
      <c r="G25" s="94"/>
      <c r="H25" s="103">
        <v>0.25</v>
      </c>
      <c r="I25" s="103">
        <v>0.3</v>
      </c>
      <c r="J25" s="94"/>
      <c r="K25" s="94"/>
      <c r="L25" s="94"/>
      <c r="M25" s="94"/>
      <c r="N25" s="94"/>
      <c r="O25" s="94"/>
    </row>
    <row r="26" spans="1:15" ht="22.5" x14ac:dyDescent="0.25">
      <c r="A26" s="95" t="s">
        <v>974</v>
      </c>
      <c r="B26" s="92">
        <f ca="1">ESPELHO!D25</f>
        <v>1326036.0240435</v>
      </c>
      <c r="C26" s="93">
        <f>'CRONOGRAMA P1'!C26</f>
        <v>0.11043532937857287</v>
      </c>
      <c r="D26" s="94"/>
      <c r="E26" s="94"/>
      <c r="F26" s="94"/>
      <c r="G26" s="94"/>
      <c r="H26" s="94"/>
      <c r="I26" s="103">
        <v>0.3</v>
      </c>
      <c r="J26" s="103">
        <v>0.2</v>
      </c>
      <c r="K26" s="103">
        <v>0.2</v>
      </c>
      <c r="L26" s="103">
        <v>0.2</v>
      </c>
      <c r="M26" s="94"/>
      <c r="N26" s="94"/>
      <c r="O26" s="94"/>
    </row>
    <row r="27" spans="1:15" ht="22.5" x14ac:dyDescent="0.25">
      <c r="A27" s="95" t="s">
        <v>975</v>
      </c>
      <c r="B27" s="92">
        <f ca="1">ESPELHO!D26</f>
        <v>38947.755178499996</v>
      </c>
      <c r="C27" s="93">
        <f>'CRONOGRAMA P1'!C27</f>
        <v>3.2436586138722915E-3</v>
      </c>
      <c r="D27" s="103">
        <v>1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</row>
    <row r="28" spans="1:15" ht="22.5" x14ac:dyDescent="0.25">
      <c r="A28" s="95" t="s">
        <v>976</v>
      </c>
      <c r="B28" s="92">
        <f ca="1">ESPELHO!D27</f>
        <v>804229.40515574999</v>
      </c>
      <c r="C28" s="93">
        <f>'CRONOGRAMA P1'!C28</f>
        <v>6.697807423321965E-2</v>
      </c>
      <c r="D28" s="94"/>
      <c r="E28" s="94"/>
      <c r="F28" s="103">
        <v>0.25</v>
      </c>
      <c r="G28" s="103">
        <v>0.25</v>
      </c>
      <c r="H28" s="103">
        <v>0.35</v>
      </c>
      <c r="I28" s="94"/>
      <c r="J28" s="94"/>
      <c r="K28" s="94"/>
      <c r="L28" s="94"/>
      <c r="M28" s="94"/>
      <c r="N28" s="94"/>
      <c r="O28" s="94"/>
    </row>
    <row r="29" spans="1:15" ht="22.5" x14ac:dyDescent="0.25">
      <c r="A29" s="95" t="s">
        <v>977</v>
      </c>
      <c r="B29" s="92">
        <f ca="1">ESPELHO!D28</f>
        <v>101713.65851675</v>
      </c>
      <c r="C29" s="93">
        <f>'CRONOGRAMA P1'!C29</f>
        <v>8.4709473776924202E-3</v>
      </c>
      <c r="D29" s="94"/>
      <c r="E29" s="94"/>
      <c r="F29" s="94"/>
      <c r="G29" s="94"/>
      <c r="H29" s="103">
        <v>0.2</v>
      </c>
      <c r="I29" s="103">
        <v>0.2</v>
      </c>
      <c r="J29" s="94"/>
      <c r="K29" s="94"/>
      <c r="L29" s="94"/>
      <c r="M29" s="94"/>
      <c r="N29" s="94"/>
      <c r="O29" s="94"/>
    </row>
    <row r="30" spans="1:15" ht="22.5" x14ac:dyDescent="0.25">
      <c r="A30" s="95" t="s">
        <v>1169</v>
      </c>
      <c r="B30" s="92">
        <f ca="1">ESPELHO!D29</f>
        <v>157858.31304355001</v>
      </c>
      <c r="C30" s="93">
        <f>'CRONOGRAMA P1'!C30</f>
        <v>1.3146803314551899E-2</v>
      </c>
      <c r="D30" s="94"/>
      <c r="E30" s="94"/>
      <c r="F30" s="94"/>
      <c r="G30" s="94"/>
      <c r="H30" s="94"/>
      <c r="I30" s="94"/>
      <c r="J30" s="94"/>
      <c r="K30" s="94"/>
      <c r="L30" s="180">
        <v>0.3</v>
      </c>
      <c r="M30" s="180">
        <v>0.3</v>
      </c>
      <c r="N30" s="94"/>
      <c r="O30" s="94"/>
    </row>
    <row r="31" spans="1:15" x14ac:dyDescent="0.25">
      <c r="A31" s="95" t="s">
        <v>1167</v>
      </c>
      <c r="B31" s="92">
        <f ca="1">ESPELHO!D30</f>
        <v>3132.1477656000002</v>
      </c>
      <c r="C31" s="93">
        <f>'CRONOGRAMA P1'!C31</f>
        <v>2.6085246847339793E-4</v>
      </c>
      <c r="D31" s="94"/>
      <c r="E31" s="94"/>
      <c r="F31" s="94"/>
      <c r="G31" s="94"/>
      <c r="H31" s="94"/>
      <c r="I31" s="94"/>
      <c r="J31" s="94"/>
      <c r="K31" s="94"/>
      <c r="L31" s="94"/>
      <c r="M31" s="103">
        <v>1</v>
      </c>
      <c r="N31" s="94"/>
      <c r="O31" s="94"/>
    </row>
    <row r="32" spans="1:15" x14ac:dyDescent="0.25">
      <c r="A32" s="95" t="s">
        <v>1168</v>
      </c>
      <c r="B32" s="92">
        <f ca="1">ESPELHO!D31</f>
        <v>46664.314830000003</v>
      </c>
      <c r="C32" s="93">
        <f>'CRONOGRAMA P1'!C32</f>
        <v>3.8863114463226814E-3</v>
      </c>
      <c r="D32" s="94"/>
      <c r="E32" s="94"/>
      <c r="F32" s="94"/>
      <c r="G32" s="94"/>
      <c r="H32" s="94"/>
      <c r="I32" s="94"/>
      <c r="J32" s="94"/>
      <c r="K32" s="94"/>
      <c r="L32" s="94"/>
      <c r="M32" s="103">
        <v>1</v>
      </c>
      <c r="N32" s="94"/>
      <c r="O32" s="94"/>
    </row>
    <row r="33" spans="1:20" x14ac:dyDescent="0.25">
      <c r="A33" s="98" t="s">
        <v>219</v>
      </c>
      <c r="B33" s="99">
        <f ca="1">SUM(B11:B32)</f>
        <v>12007353.366945116</v>
      </c>
      <c r="C33" s="100">
        <f>SUM(C11:C32)</f>
        <v>0.99999999999999989</v>
      </c>
      <c r="D33" s="102">
        <f>C20*D20+C21*D21+C23*D23+C27*D27</f>
        <v>3.9657902103473711E-2</v>
      </c>
      <c r="E33" s="102">
        <f>C21*E21+C23*E23</f>
        <v>2.6852265491073862E-2</v>
      </c>
      <c r="F33" s="102">
        <f>C21*F21+C24*F24+C28*F28</f>
        <v>4.8458033064540024E-2</v>
      </c>
      <c r="G33" s="102">
        <f>C24*G24+C28*G28</f>
        <v>2.4274361723173623E-2</v>
      </c>
      <c r="H33" s="102">
        <f>C24*H24+C25*H25+C28*H28+C29*H29</f>
        <v>4.1651860957453317E-2</v>
      </c>
      <c r="I33" s="102">
        <f>C25*I25+C26*I26+C29*I29</f>
        <v>4.2595453825665951E-2</v>
      </c>
      <c r="J33" s="102">
        <f>C22*J22+C26*J26</f>
        <v>2.6509569880007505E-2</v>
      </c>
      <c r="K33" s="102">
        <f>C22*K22+C26*K26</f>
        <v>2.6509569880007505E-2</v>
      </c>
      <c r="L33" s="102">
        <f>C26*L26+C30*L30</f>
        <v>2.6031106870080142E-2</v>
      </c>
      <c r="M33" s="102">
        <f>+C30*M30+C31*M31+C32*M32</f>
        <v>8.0912049091616482E-3</v>
      </c>
      <c r="N33" s="94"/>
      <c r="O33" s="94">
        <f>SUM(D33:M33)</f>
        <v>0.31063132870463728</v>
      </c>
      <c r="R33" s="63"/>
      <c r="T33" s="63"/>
    </row>
  </sheetData>
  <mergeCells count="3">
    <mergeCell ref="A1:O1"/>
    <mergeCell ref="A2:O2"/>
    <mergeCell ref="A9:O9"/>
  </mergeCells>
  <pageMargins left="0.51181102362204722" right="0.51181102362204722" top="0.78740157480314965" bottom="0.78740157480314965" header="0.31496062992125984" footer="0.31496062992125984"/>
  <pageSetup paperSize="9" scale="10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B12" sqref="B12"/>
    </sheetView>
  </sheetViews>
  <sheetFormatPr defaultRowHeight="15" x14ac:dyDescent="0.25"/>
  <cols>
    <col min="1" max="1" width="23.85546875" style="199" customWidth="1"/>
    <col min="2" max="2" width="59.5703125" style="199" customWidth="1"/>
    <col min="3" max="16384" width="9.140625" style="199"/>
  </cols>
  <sheetData>
    <row r="1" spans="1:6" x14ac:dyDescent="0.25">
      <c r="A1" s="197"/>
      <c r="B1" s="197" t="s">
        <v>1211</v>
      </c>
      <c r="F1" s="199" t="s">
        <v>1239</v>
      </c>
    </row>
    <row r="2" spans="1:6" x14ac:dyDescent="0.25">
      <c r="A2" s="197" t="s">
        <v>1212</v>
      </c>
      <c r="B2" s="197" t="s">
        <v>1211</v>
      </c>
      <c r="D2" s="199" t="s">
        <v>1237</v>
      </c>
      <c r="E2" s="199">
        <v>0.27500000000000002</v>
      </c>
      <c r="F2" s="199">
        <f>E2+E3</f>
        <v>0.67</v>
      </c>
    </row>
    <row r="3" spans="1:6" x14ac:dyDescent="0.25">
      <c r="A3" s="197" t="s">
        <v>1213</v>
      </c>
      <c r="B3" s="197" t="s">
        <v>1211</v>
      </c>
      <c r="D3" s="199" t="s">
        <v>1238</v>
      </c>
      <c r="E3" s="199">
        <v>0.39500000000000002</v>
      </c>
      <c r="F3" s="199" t="s">
        <v>1236</v>
      </c>
    </row>
    <row r="4" spans="1:6" x14ac:dyDescent="0.25">
      <c r="A4" s="197" t="s">
        <v>1214</v>
      </c>
      <c r="B4" s="197" t="s">
        <v>1211</v>
      </c>
      <c r="D4" s="199" t="s">
        <v>1235</v>
      </c>
      <c r="E4" s="199">
        <v>12.93</v>
      </c>
      <c r="F4" s="199">
        <f>(F$2*E4^2/8)*1.4</f>
        <v>19.602429525000002</v>
      </c>
    </row>
    <row r="5" spans="1:6" x14ac:dyDescent="0.25">
      <c r="A5" s="198" t="s">
        <v>1215</v>
      </c>
      <c r="B5" s="198" t="s">
        <v>1216</v>
      </c>
      <c r="D5" s="199" t="s">
        <v>1235</v>
      </c>
      <c r="E5" s="199">
        <v>12.33</v>
      </c>
      <c r="F5" s="199">
        <f t="shared" ref="F5:F6" si="0">(F$2*E5^2/8)*1.4</f>
        <v>17.825388524999997</v>
      </c>
    </row>
    <row r="6" spans="1:6" x14ac:dyDescent="0.25">
      <c r="A6" s="197" t="str">
        <f>SUBSTITUTE(A2, "Vendas", "Valor")</f>
        <v>Dados de Valor</v>
      </c>
      <c r="B6" s="197" t="s">
        <v>1217</v>
      </c>
      <c r="D6" s="199" t="s">
        <v>1235</v>
      </c>
      <c r="E6" s="199">
        <v>10.67</v>
      </c>
      <c r="F6" s="199">
        <f t="shared" si="0"/>
        <v>13.348783524999998</v>
      </c>
    </row>
    <row r="7" spans="1:6" x14ac:dyDescent="0.25">
      <c r="A7" s="197" t="str">
        <f>SUBSTITUTE(A3, "2", "13",1)</f>
        <v>Trimestre 1, 13008</v>
      </c>
      <c r="B7" s="197" t="s">
        <v>1218</v>
      </c>
    </row>
    <row r="8" spans="1:6" x14ac:dyDescent="0.25">
      <c r="A8" s="197" t="str">
        <f>SUBSTITUTE(A4, "1", "10",3)</f>
        <v>Trimestre 1, 20110</v>
      </c>
      <c r="B8" s="197" t="s">
        <v>1219</v>
      </c>
    </row>
    <row r="14" spans="1:6" x14ac:dyDescent="0.25">
      <c r="A14" s="199">
        <f ca="1">SUBSTITUTE(A14,B14,B14)</f>
        <v>0</v>
      </c>
      <c r="B14" s="199">
        <v>20</v>
      </c>
      <c r="C14" s="199">
        <v>20</v>
      </c>
    </row>
    <row r="15" spans="1:6" x14ac:dyDescent="0.25">
      <c r="A15" s="199">
        <v>5</v>
      </c>
      <c r="B15" s="199">
        <v>30</v>
      </c>
      <c r="C15" s="199">
        <v>20</v>
      </c>
    </row>
    <row r="16" spans="1:6" x14ac:dyDescent="0.25">
      <c r="A16" s="199">
        <v>7</v>
      </c>
      <c r="B16" s="199">
        <v>40</v>
      </c>
      <c r="C16" s="199">
        <v>20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activeCell="N15" sqref="N15"/>
    </sheetView>
  </sheetViews>
  <sheetFormatPr defaultRowHeight="15" x14ac:dyDescent="0.25"/>
  <cols>
    <col min="1" max="1" width="22.5703125" customWidth="1"/>
  </cols>
  <sheetData>
    <row r="2" spans="1:9" x14ac:dyDescent="0.25">
      <c r="A2" t="s">
        <v>1249</v>
      </c>
    </row>
    <row r="4" spans="1:9" x14ac:dyDescent="0.25">
      <c r="A4" t="s">
        <v>1250</v>
      </c>
      <c r="B4" t="s">
        <v>1251</v>
      </c>
      <c r="C4">
        <v>1</v>
      </c>
      <c r="D4">
        <v>172.1</v>
      </c>
      <c r="E4">
        <f>C4*D4</f>
        <v>172.1</v>
      </c>
      <c r="I4">
        <f>SUM(C4:E4)</f>
        <v>345.2</v>
      </c>
    </row>
    <row r="5" spans="1:9" x14ac:dyDescent="0.25">
      <c r="A5" t="s">
        <v>1252</v>
      </c>
      <c r="B5" t="s">
        <v>6</v>
      </c>
      <c r="C5">
        <v>2.63</v>
      </c>
      <c r="D5">
        <v>475</v>
      </c>
      <c r="E5">
        <f t="shared" ref="E5:E7" si="0">C5*D5</f>
        <v>1249.25</v>
      </c>
      <c r="G5">
        <v>1.89</v>
      </c>
      <c r="H5">
        <f>2.63*D5/G5</f>
        <v>660.97883597883606</v>
      </c>
      <c r="I5">
        <f>H5*C5</f>
        <v>1738.3743386243389</v>
      </c>
    </row>
    <row r="6" spans="1:9" x14ac:dyDescent="0.25">
      <c r="A6" t="s">
        <v>1253</v>
      </c>
      <c r="B6" t="s">
        <v>1255</v>
      </c>
      <c r="C6">
        <v>1.867</v>
      </c>
      <c r="D6">
        <v>26.29</v>
      </c>
      <c r="E6">
        <f t="shared" si="0"/>
        <v>49.08343</v>
      </c>
      <c r="G6">
        <v>1.867</v>
      </c>
      <c r="H6">
        <f>C5*D5/1.867</f>
        <v>669.121585431173</v>
      </c>
      <c r="I6">
        <f>H6*C6</f>
        <v>1249.25</v>
      </c>
    </row>
    <row r="7" spans="1:9" x14ac:dyDescent="0.25">
      <c r="A7" t="s">
        <v>1254</v>
      </c>
      <c r="B7" t="s">
        <v>1255</v>
      </c>
      <c r="C7">
        <v>1.92</v>
      </c>
      <c r="D7">
        <v>26.34</v>
      </c>
      <c r="E7">
        <f t="shared" si="0"/>
        <v>50.572800000000001</v>
      </c>
      <c r="G7">
        <v>1.92</v>
      </c>
      <c r="H7">
        <f>C5*D7/C7</f>
        <v>36.080312499999998</v>
      </c>
      <c r="I7">
        <f>H7*C7</f>
        <v>69.274199999999993</v>
      </c>
    </row>
    <row r="8" spans="1:9" x14ac:dyDescent="0.25">
      <c r="D8" t="s">
        <v>1256</v>
      </c>
      <c r="E8">
        <f>SUM(E4:E7)</f>
        <v>1521.0062299999997</v>
      </c>
      <c r="I8">
        <f>SUM(I4:I7)</f>
        <v>3402.0985386243387</v>
      </c>
    </row>
    <row r="13" spans="1:9" x14ac:dyDescent="0.25">
      <c r="B13" t="s">
        <v>1263</v>
      </c>
      <c r="C13" t="s">
        <v>1257</v>
      </c>
      <c r="D13" t="s">
        <v>1263</v>
      </c>
    </row>
    <row r="14" spans="1:9" x14ac:dyDescent="0.25">
      <c r="B14" t="s">
        <v>1255</v>
      </c>
      <c r="C14" t="s">
        <v>1258</v>
      </c>
      <c r="D14" t="s">
        <v>1255</v>
      </c>
    </row>
    <row r="15" spans="1:9" x14ac:dyDescent="0.25">
      <c r="B15" t="s">
        <v>1264</v>
      </c>
      <c r="C15" t="s">
        <v>1259</v>
      </c>
      <c r="D15" t="s">
        <v>1264</v>
      </c>
    </row>
    <row r="16" spans="1:9" x14ac:dyDescent="0.25">
      <c r="B16" t="s">
        <v>1265</v>
      </c>
      <c r="C16" t="s">
        <v>1260</v>
      </c>
      <c r="D16" t="s">
        <v>1265</v>
      </c>
    </row>
    <row r="17" spans="1:10" x14ac:dyDescent="0.25">
      <c r="B17" t="s">
        <v>1266</v>
      </c>
      <c r="C17" t="s">
        <v>1261</v>
      </c>
      <c r="D17" t="s">
        <v>1266</v>
      </c>
    </row>
    <row r="18" spans="1:10" x14ac:dyDescent="0.25">
      <c r="B18" t="s">
        <v>1267</v>
      </c>
      <c r="C18" t="s">
        <v>1262</v>
      </c>
      <c r="D18" t="s">
        <v>1267</v>
      </c>
    </row>
    <row r="20" spans="1:10" ht="89.25" x14ac:dyDescent="0.25">
      <c r="A20" s="217" t="s">
        <v>1268</v>
      </c>
      <c r="B20" s="217" t="s">
        <v>1269</v>
      </c>
      <c r="C20" s="218" t="s">
        <v>6</v>
      </c>
      <c r="D20" s="224">
        <v>1237.45</v>
      </c>
      <c r="E20" s="219">
        <v>39.04</v>
      </c>
      <c r="F20" s="224">
        <v>1276.49</v>
      </c>
    </row>
    <row r="21" spans="1:10" ht="51" x14ac:dyDescent="0.25">
      <c r="A21" s="217" t="s">
        <v>1270</v>
      </c>
      <c r="B21" s="217" t="s">
        <v>1271</v>
      </c>
      <c r="C21" s="218" t="s">
        <v>1229</v>
      </c>
      <c r="D21" s="219">
        <v>364.81</v>
      </c>
      <c r="E21" s="219">
        <v>32.450000000000003</v>
      </c>
      <c r="F21" s="219">
        <v>397.26</v>
      </c>
    </row>
    <row r="22" spans="1:10" x14ac:dyDescent="0.25">
      <c r="F22" s="223">
        <f>F20+F21</f>
        <v>1673.75</v>
      </c>
    </row>
    <row r="25" spans="1:10" ht="102" x14ac:dyDescent="0.25">
      <c r="A25" s="225">
        <v>69</v>
      </c>
      <c r="B25" s="225" t="s">
        <v>1272</v>
      </c>
      <c r="C25" s="226" t="s">
        <v>1273</v>
      </c>
      <c r="D25" s="227" t="s">
        <v>1274</v>
      </c>
      <c r="E25" s="227" t="s">
        <v>1059</v>
      </c>
      <c r="F25" s="227" t="s">
        <v>1275</v>
      </c>
      <c r="G25" s="226" t="s">
        <v>12</v>
      </c>
      <c r="H25" s="227">
        <v>11.41</v>
      </c>
      <c r="I25" s="227">
        <v>10.01</v>
      </c>
      <c r="J25" s="227">
        <v>21.4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Orçamento</vt:lpstr>
      <vt:lpstr>BDI</vt:lpstr>
      <vt:lpstr>ESPELHO</vt:lpstr>
      <vt:lpstr>CRONOGRAMA P1</vt:lpstr>
      <vt:lpstr>CRONOGRAMA P2</vt:lpstr>
      <vt:lpstr>Plan1</vt:lpstr>
      <vt:lpstr>Plan2</vt:lpstr>
      <vt:lpstr>Plan3</vt:lpstr>
      <vt:lpstr>BDI!Area_de_impressao</vt:lpstr>
      <vt:lpstr>'CRONOGRAMA P1'!Area_de_impressao</vt:lpstr>
      <vt:lpstr>'CRONOGRAMA P2'!Area_de_impressao</vt:lpstr>
      <vt:lpstr>Orçamento!Area_de_impressao</vt:lpstr>
      <vt:lpstr>'CRONOGRAMA P1'!Titulos_de_impressao</vt:lpstr>
      <vt:lpstr>'CRONOGRAMA P2'!Titulos_de_impressao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Bruna Sousa Ferreira</cp:lastModifiedBy>
  <cp:lastPrinted>2023-11-06T20:00:33Z</cp:lastPrinted>
  <dcterms:created xsi:type="dcterms:W3CDTF">2020-11-23T14:16:29Z</dcterms:created>
  <dcterms:modified xsi:type="dcterms:W3CDTF">2023-11-07T17:45:03Z</dcterms:modified>
</cp:coreProperties>
</file>